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<sst xmlns="http://schemas.openxmlformats.org/spreadsheetml/2006/main" count="723" uniqueCount="319">
  <si>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</si>
  <si>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</si>
  <si>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</si>
  <si>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</si>
  <si>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</si>
  <si>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</si>
  <si>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</si>
  <si>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</si>
  <si>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</si>
  <si>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</si>
  <si>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</si>
  <si>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</si>
  <si>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</si>
  <si>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</si>
  <si>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</si>
  <si>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</si>
  <si>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</si>
  <si>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</si>
  <si>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</si>
  <si>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</si>
  <si>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</si>
  <si>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</si>
  <si>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</si>
  <si>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</si>
  <si>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</si>
  <si>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</si>
  <si>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</si>
  <si>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</si>
  <si>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</si>
  <si>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</si>
  <si>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</si>
  <si>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3. Книговыдача</t>
  </si>
  <si>
    <t>экз.</t>
  </si>
  <si>
    <t>2. Количество педагогических работников, имеющих высшую и первую квалификационные категории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</si>
  <si>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</si>
  <si>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</si>
  <si>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1. Доля расходов бюджета Усть-Катавского городского округа, формируемых в рамках программ, в общем объеме расходов</t>
  </si>
  <si>
    <t>1. Количество учащихся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</si>
  <si>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</si>
  <si>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</si>
  <si>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</si>
  <si>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</si>
  <si>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</si>
  <si>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</si>
  <si>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</si>
  <si>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3. Количество реализуемых образовательных программ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</si>
  <si>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</si>
  <si>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</si>
  <si>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</si>
  <si>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</si>
  <si>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</si>
  <si>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1. Установка дорожных знаков</t>
  </si>
  <si>
    <t>кв.м.</t>
  </si>
  <si>
    <t>км.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</si>
  <si>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</si>
  <si>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</si>
  <si>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</si>
  <si>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4. Обеспечение обучения населения городского округа мерам пожарной безопасности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</si>
  <si>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</si>
  <si>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</si>
  <si>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</si>
  <si>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</si>
  <si>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</si>
  <si>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</si>
  <si>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</si>
  <si>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>3. Ремонт дорог индивидуального сектора</t>
  </si>
  <si>
    <t xml:space="preserve"> очень высокая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</si>
  <si>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</si>
  <si>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</si>
  <si>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</si>
  <si>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МП "Обеспечение доступным и комфортным 
жильем граждан Российской Федерации в Усть-Катавском городском округе на 2016-2020 годы"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</si>
  <si>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</si>
  <si>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</si>
  <si>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 xml:space="preserve">Подпрограмма «Подготовка земельных участков для освоения в целях жилищного строительства на территории Усть-Катавского городского округа»
</t>
  </si>
  <si>
    <t>Внеб.ср.</t>
  </si>
  <si>
    <t>МП "Доступная среда для инвалидов и других маломобильных групп населения Усть-Катавского городского округа на 2016-2020"</t>
  </si>
  <si>
    <t>1.Количество мероприятий, направленных на обеспечение требований пожарной безопасности</t>
  </si>
  <si>
    <t>3. Количество мероприятий, направленных на ремонтные работы</t>
  </si>
  <si>
    <t>4. Количество мероприятий, направленных на обеспечение антитеррористической безопасности образовательных учреждений</t>
  </si>
  <si>
    <t>5. Количество мероприятий, направленных на выполнение требований к санитарно-бытовым условиям и охране здоровья</t>
  </si>
  <si>
    <t>1.Количество молодых людей, в возрасте от 14 до 30 лет, принявших участие в реализации мероприятий патриотической направленности на территории Усть-катавского городского округа</t>
  </si>
  <si>
    <t>4. Разметка дорог (продольная)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</si>
  <si>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</si>
  <si>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</si>
  <si>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3.Количество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</si>
  <si>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 (удельный вес) граждан, которым назначено и выплачено единовременное пособие при рождении ребенка</t>
  </si>
  <si>
    <t>5. Количество пенсионеров и инвалидов, вовлеченных в клубное движение (клубы при МУ "КЦСОН" УКГО - "Ветеран", "Мы вместе")</t>
  </si>
  <si>
    <t>6. Количество малообеспеченных граждан, получивших помощь через благотворительные акции</t>
  </si>
  <si>
    <t>7. Количество граждан, признанных нуждающимися в социальной защите (оказание единовременного социального пособия: в том числе малоимущим гражданам, попавшим в трудную жизненную ситуацию (пожар, стихийное бедствие)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</si>
  <si>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</si>
  <si>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</si>
  <si>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</si>
  <si>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</si>
  <si>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2. Удельный вес преступлений, совершаемых несовершеннолетними</t>
  </si>
  <si>
    <t>3. Удельный вес преступлений, совершаемых в общественных местах, на улицах</t>
  </si>
  <si>
    <t>ед</t>
  </si>
  <si>
    <t>1. Количество пользователей ЦБС</t>
  </si>
  <si>
    <t>1. Количество благоустроенных дворовых территорий</t>
  </si>
  <si>
    <t xml:space="preserve">
Всего</t>
  </si>
  <si>
    <t>Подпрограмма "Содержание и ремонт объектов внешнего благоустройсмтва в Усть-Катавском городском округе"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</si>
  <si>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</si>
  <si>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</si>
  <si>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</si>
  <si>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Подпрограмма "Организация управлением инфраструктурой в Усть-Катавском городском округе"</t>
  </si>
  <si>
    <t>МП "Поддержка и развитие молодых граждан Усть-Катавского городского округа на 2017-2019 годы"</t>
  </si>
  <si>
    <t>без финансирования</t>
  </si>
  <si>
    <t>чел</t>
  </si>
  <si>
    <t>3. Численность обученных по охране труда руководителей и специалистов в обучающих организациях, аккредитованных в установленном порядке</t>
  </si>
  <si>
    <t>4. Количество работников, прошедших обязательные периодические медицинские осмотры</t>
  </si>
  <si>
    <t>3.Отсутствие нарушений сроков ожидания в очереди</t>
  </si>
  <si>
    <t>2. Удовлетворенность качеством предоставления государственных и муниципальных услуг</t>
  </si>
  <si>
    <t>Управление культуры</t>
  </si>
  <si>
    <t>6</t>
  </si>
  <si>
    <t>2</t>
  </si>
  <si>
    <t>1. Подготовка заключений  о технической экспертизе многоквартирных домов</t>
  </si>
  <si>
    <t>2.Количество муниципальных служащих, пошедших повышение квалификации (обучение) за счет средств бюджета УКГО</t>
  </si>
  <si>
    <t>3. Количество муниципальных служащих, прошедших повышение квалификации (обучение), в процентах от общего количества муниципальных служащих в УКГО</t>
  </si>
  <si>
    <t>МП "Поддержка и развитие внутреннего и въездного туризма на территории Усть-Катавского городского округа на 2018-2020 годы"</t>
  </si>
  <si>
    <t>1. Количество событийных мероприятий, способных привлечь различные категории туристов</t>
  </si>
  <si>
    <t>2. Количество изданной печатной продукции</t>
  </si>
  <si>
    <t>3. Количество туристских мероприятий (конференций, форумов, выставок,конкурсов и других), в которых приняли участие представители городского округа</t>
  </si>
  <si>
    <t>4. Количество туристско-экскурсионных маршрутов на территории городского округа</t>
  </si>
  <si>
    <t>5. Количество экскурсаводов, прошедших государственную аккредитацию</t>
  </si>
  <si>
    <t>га.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</si>
  <si>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2018-2020 годы"</t>
  </si>
  <si>
    <t>МП "Чистая вода" на территории Усть-Катавского городского округа на 2009-2020 гг."</t>
  </si>
  <si>
    <t>МП "Развитие дорожного хозяйства и повышение безопасности дорожного движения в Усть-Катавском городском округе на 2018-2020 годы"</t>
  </si>
  <si>
    <t>5. Ремонт дорог с асфальтным покрытием</t>
  </si>
  <si>
    <t>3. Проведение оценки рыночной стоимости квартир, предоставляемых взамен аварийного жилья</t>
  </si>
  <si>
    <t>МП "Поддержка и развитие дошкольного образования в Усть-Катавском городском округе на 2018-2020 годы"</t>
  </si>
  <si>
    <t xml:space="preserve">1. Охват детей дошкольного возраста (1-7 лет) дошкольным образованием </t>
  </si>
  <si>
    <t>5.Доля образовательных организаций, в которых созданы условия для получения детьми с ОВЗ качественного образования, в общем количестве образовательных учреждений</t>
  </si>
  <si>
    <t xml:space="preserve">6. Количество мест в образовательных организациях, которые созданы для получения детьми с ОВЗ качественного образования </t>
  </si>
  <si>
    <t>7. Удельный вес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</t>
  </si>
  <si>
    <t xml:space="preserve">8. 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</t>
  </si>
  <si>
    <t>2. Количество мероприятий, направленных на обеспечение повышения энергоэффективности образовательных учреждений</t>
  </si>
  <si>
    <t>1. Доля граждан Усть-Катавского городского округа в возрасте 3-79 лет, систематически занимающиеся физической культурой и спортом, в общей численности данной категории населения округа</t>
  </si>
  <si>
    <t>2. Разметка дорог (пешеходных переходов)</t>
  </si>
  <si>
    <t>1. Отсутствие нарушений регламентов и сроков предоставления государственных и муниципальных услуг</t>
  </si>
  <si>
    <t>1. Созданипе новых субьектов малого предпринимательства</t>
  </si>
  <si>
    <t>млн.руб.</t>
  </si>
  <si>
    <t>1. Установка светильников уличного освещения</t>
  </si>
  <si>
    <t>2. Техническое обслуживание установок линий уличного освещения</t>
  </si>
  <si>
    <t>МП "Управление муниципальным имуществом Усть-Катавского городского округа на 2018-2020 годы"</t>
  </si>
  <si>
    <t>МП "Оздоровление экологической обстановки в Усть-Катавском городском округе на 2019-2021 годы"</t>
  </si>
  <si>
    <t>3. Количество посетителей ЦБС</t>
  </si>
  <si>
    <t>4. Количество посетителей музея</t>
  </si>
  <si>
    <t>5. Число учащихся детской музыкальной школы</t>
  </si>
  <si>
    <t>4591</t>
  </si>
  <si>
    <t>7</t>
  </si>
  <si>
    <t>1. Численность пострадавших в результате несчастных случаев на производстве с утратой трудоспособности на 1 рабочий день и более в расчете на 1 тыс. работающих</t>
  </si>
  <si>
    <t>низкая</t>
  </si>
  <si>
    <t>1. Строительство, модернизация и капитальный ремонт сетей коммунальной инфраструктуры</t>
  </si>
  <si>
    <t>3. Количество молодых семей, улучшивших жилищные условия</t>
  </si>
  <si>
    <t>1. Обеспеченность жильем населения, приходящаяся на 1 человека (на конец года)</t>
  </si>
  <si>
    <t>5. Содержание (благоустройство) мест захоронения</t>
  </si>
  <si>
    <t>4. Ремонт объектов внешнего благоустройства</t>
  </si>
  <si>
    <t>МП "Профилактика терроризма на потенциально-опасных объектах и объектах жизнеобеспечения населения Усть-Катавского городского округа"</t>
  </si>
  <si>
    <t>Оценка эффективности реализации муниципальных программ в 2020 году</t>
  </si>
  <si>
    <t>План 2020г.</t>
  </si>
  <si>
    <t>Факт 2020г.</t>
  </si>
  <si>
    <t>МП "Развитие образования в  Усть-Катавском городском округе на 2020-2022 годы"</t>
  </si>
  <si>
    <t>1.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</si>
  <si>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5. Доля детей в возрасте от 5 до 18 лет, охваченных программами дополнительного образования в организациях дополнительного образования, в общей численности детей от 5 до 18 лет </t>
  </si>
  <si>
    <t xml:space="preserve">7. Доля обучающихся, обеспеченных питанием, в общем количестве обучающихся </t>
  </si>
  <si>
    <t xml:space="preserve">6. Доля обучающихся, охваченных программами дополнительного образования в общеобразовательных учреждениях, в общей численности обучающихся общеобразовательных учреждений </t>
  </si>
  <si>
    <t xml:space="preserve">8. 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 </t>
  </si>
  <si>
    <t>10. Количество образовательных организаций, реализующих программы начального образования, в которых пищеблоки переоборудованы для соответствия санитарным нормам</t>
  </si>
  <si>
    <t>9. 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</t>
  </si>
  <si>
    <t xml:space="preserve">11. Доля педагогических работников общеобразовательных организаций, получивших ежемесячное денежное вознаграждение за классное руководство из расчета 5000 рублей в месяц с учетом страховых взносов в государственные внебюджетные фонды, а также районных коэффициентов и процентных надбавок, в общей численности педагогических работников такой категории </t>
  </si>
  <si>
    <t>12. 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общеобразовательных организаций по программам начального общего образования</t>
  </si>
  <si>
    <t>13. Доля зданий образовательных организаций, реализующих программы дошкольного, начального общего, основного общего, среднего общего образования, а также дополнительные общеобразовательные программы, обеспеченных средствами защиты для обеспечения санитарно-эпидемиологической безопасности</t>
  </si>
  <si>
    <t xml:space="preserve">14. Доля детей Усть-Катавского городского округа, охваченных отдыхом и оздоровлением от общего числа детей в возрасте от 6 до 18 лет, проживающих в Усть-Катавском городском округе </t>
  </si>
  <si>
    <t>15. Доля выполненных ремонтов в зданиях муниципальных организациях отдыха и оздоровления детей в общем количестве зданий муниципальных организациях отдыха и оздоровления детей, запланированных к проведению ремонта в текущем году</t>
  </si>
  <si>
    <t xml:space="preserve">16. Доля отремонтированных зданий муниципальных организаций отдыха и оздоровления детей в общем количестве зданий муниципальных организаций отдыха и оздоровления детей, требующих проведения ремонтов </t>
  </si>
  <si>
    <t xml:space="preserve">17. Удельный вес численности обучающихся, участвующих в олимпиадах и конкурсах различного уровня, в общей численности обучающихся в общеобразовательных учреждениях </t>
  </si>
  <si>
    <t>18. Доля педагогических работников общеобразовательных учреждений, которым при прохождении аттестации присвоена высшая квалификационная категория, в общей численности педагогических работников общеобразовательных учреждений</t>
  </si>
  <si>
    <t xml:space="preserve">20. 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образования и науки Российской Федерации от 26 декабря 2013 г. № 1400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 </t>
  </si>
  <si>
    <t>19. Доля педагогических работников дополнительного образования, которым при прохождении аттестации присвоена высшая квалификационная категория, в общей численности педагогических работников учреждений дополнительного образования</t>
  </si>
  <si>
    <t xml:space="preserve">21. доля экзаменов государственной итоговой аттестации по образовательным программам основного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основного общего образования, утвержденным приказом Министерства образования и науки Российской Федерации, в общем количестве проведенных в Усть-Катавском городском округе экзаменов государственной итоговой аттестации по образовательным программам основного общего образования </t>
  </si>
  <si>
    <t>9. Доля детей из малообеспеченных, неблагополучных семей, а также семей, оказавшихся в трудной жизненной ситуации, привлеченных в муниципальные образовательные учреждения, реализующие программу дошкольного образования, через предоставление компенсации части родительской платы</t>
  </si>
  <si>
    <t>МП "Безопасность образовательных учреждений в Усть-Катавском городском округе на 2020-2022 годы"</t>
  </si>
  <si>
    <t>2. Количество проведенных в Усть-Катавском городском округе мероприятий, связанных с проектной деятельностью молодежи (грантовые конкурсы, семинары тренинги, форумы)</t>
  </si>
  <si>
    <t>3. Количество молодых людей в возрасте от 14 до 30 лет, проживающих в Усть-Катавском городском округе, принявших участие в мероприятиях в сфере образования, интеллектуальной и творческой деятельности, проводимых на территории Усть-Катавского городского округа</t>
  </si>
  <si>
    <t>4. Количество молодых людей в возрасте от 14 до 30 лет, проживающих в Усть-Катавском городском округе, вовлеченных в волонтерскую, добровольческую и поисковую деятельность</t>
  </si>
  <si>
    <t>5. Количество молодых людей, принявших участие в мероприятиях социально-экономической. Политической и культурной жизни общества, проведенных на территории Усть-Катавского городского округа</t>
  </si>
  <si>
    <t>6. Количество временно трудоустроенных подростков в возрасте от 14 до 18 лет в свободное от учебы время</t>
  </si>
  <si>
    <t>7. Количество молодых людей, обучающихся в высших учебных заведениях по договору о целевом обучении и получающих меры социально поддержки, включая денежную выплату за каждую успешно сданную сессию, с условием трудоустройства в соответствии с полученной квалификацией</t>
  </si>
  <si>
    <t>мероприятий</t>
  </si>
  <si>
    <t>МП "Социальная поддержка и обслуживание граждан в Усть-Катавском городском округе на 2020-2022 гг ".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</si>
  <si>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 к числу граждан, имеющим право на меры социальной поддержки</t>
  </si>
  <si>
    <t>Финансирование программы в 2020 году не осуществлялось</t>
  </si>
  <si>
    <t>1. Уровень обеспеченности контейнерным сбором</t>
  </si>
  <si>
    <t>2. Уровень обустройства контейнерных площадок</t>
  </si>
  <si>
    <t>3. Ликвидация несанкционированных свалок на территории УКГО</t>
  </si>
  <si>
    <t>МП "Управление муниципальными финансами Усть-Катавского городского округа на 2020-2022 годы"</t>
  </si>
  <si>
    <t>3. Сохранение рабочих мест  в сфере малого и среднего предпринимательства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</si>
  <si>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2020-2022 гг.</t>
  </si>
  <si>
    <t>1. Количество  объектов культурного  наследия, находящихся в муниципальной собственности, на которых установлена информационная надпись (нарастающим итогом)</t>
  </si>
  <si>
    <t>2. Количество  объектов культурного  наследия, находящихся в муниципальной собственности, на которых выполняются научно-исследовательские, научно-проектные работы и экспертиза документации в целях дальнейших ремонтных работ</t>
  </si>
  <si>
    <t>3. Количество  объектов культурного  наследия, находящихся в муниципальной собственности, на которых выполняются ремонтные работы</t>
  </si>
  <si>
    <t>5. Количество  объектов культурного  наследия, находящихся в муниципальной собственности и требующих консервации и реставрации</t>
  </si>
  <si>
    <t xml:space="preserve">ед. </t>
  </si>
  <si>
    <t>МП "Ликвидация аварийного жилого фонда Усть-Катавского городского округа в 2020-2022 годах"</t>
  </si>
  <si>
    <t>2.Проведение комплекса мероприятий для обеспечения безопасности жизни и здоровья граждан в многоквартирном жилом доме, признанном аварийным и подлежащим сносу по ул. Центральная, 30</t>
  </si>
  <si>
    <t>МП "Формирование современной городской среды в Усть-Катавском городском округе в 2020 году"</t>
  </si>
  <si>
    <t>2. Доля благоустроенных дворовых территорий</t>
  </si>
  <si>
    <t>3. Благоустройство муниципальных территорий</t>
  </si>
  <si>
    <t>4. Площадь благоустроенных муниципальных территорий</t>
  </si>
  <si>
    <t>5. Благоустройство объектов недвижимого имущества и земельных участков</t>
  </si>
  <si>
    <t>1. Число участников культурно-досуговых формирований</t>
  </si>
  <si>
    <t>МП "Поддержка и развитие культуры в Усть-Катавском городском округе на 2020-2023 годы"</t>
  </si>
  <si>
    <t>2. Количество посетителей киносеансов</t>
  </si>
  <si>
    <t>6. Количество созданных (реконструированных) и капитально  отремонтированных объектов организаций культуры (нарастающим итогом)</t>
  </si>
  <si>
    <t>7. Средняя численность участников клубных формирований в расчете на 1000 чел.</t>
  </si>
  <si>
    <t>8. Количество реконструированных и (или) капитально отремонтированных муниципальных детских школ искусств по видам искусств (нарастающим итогом)</t>
  </si>
  <si>
    <t>9. Количество городских библиотек, модернизированных по модельному стандарту (модельная библиотека) (нарастающим итогом)</t>
  </si>
  <si>
    <t>10. Количество приобретенного специализированного автотранспорта (автоклубов) (нарастающим итогом)</t>
  </si>
  <si>
    <t>Подпрограмма "Обеспечение создания культурной среды в Усть-Катавском городском округе на 2020-2023 гг"</t>
  </si>
  <si>
    <t>1. Уровень охвата населения пользующегося услугами учреждений культуры (участники культурно-досуговых формирований, пользователи ЦБС, посетители киносеансов и музея) от числа жителей округа</t>
  </si>
  <si>
    <t>Подпрограмма "Поддержка и развитие культурно-досуговой деятельновти в Усть-Каттавском городском округе на 2020-2023 гг."</t>
  </si>
  <si>
    <t>1. Количество культурно-досуговых формирований</t>
  </si>
  <si>
    <t>39</t>
  </si>
  <si>
    <t>2. Количество участников культурно-досуговых формирований</t>
  </si>
  <si>
    <t>3. Количество коллективов самодеятельного народного творчества, имеющих звания «образцовый», «народный», заслуженный</t>
  </si>
  <si>
    <t>4. Количество киносеансов</t>
  </si>
  <si>
    <t>704</t>
  </si>
  <si>
    <t>5. Количество посетителей киносеансов</t>
  </si>
  <si>
    <t>10248</t>
  </si>
  <si>
    <t>6. Количество культурно-массовых мероприятий</t>
  </si>
  <si>
    <t>402</t>
  </si>
  <si>
    <t>7. Количество Участников культурно-массовых мероприятий</t>
  </si>
  <si>
    <t>16053</t>
  </si>
  <si>
    <t>8. Средняя численность участников клубных формирований в расчете на 1000 человек</t>
  </si>
  <si>
    <t>22</t>
  </si>
  <si>
    <t>9. Количество приобретенного специализированного автотранспорта (автоклубов) (нарастающим итогом)</t>
  </si>
  <si>
    <t>0</t>
  </si>
  <si>
    <t>Подпрограмма "Совершенствование организации библиотечного обслуживания в Усть-Катавском городском округе на 2020-2023 гг"</t>
  </si>
  <si>
    <t>2. Число посещений</t>
  </si>
  <si>
    <t>4. Количество культурно-массовых мероприятий</t>
  </si>
  <si>
    <t>9</t>
  </si>
  <si>
    <t>5. Количество участников культурно-массовых мероприятий</t>
  </si>
  <si>
    <t xml:space="preserve">чел. </t>
  </si>
  <si>
    <t>360</t>
  </si>
  <si>
    <t>6. Количество поступлений новых изданий</t>
  </si>
  <si>
    <t xml:space="preserve">7. Количество городских библиотек, модернизированных по модельному стандарту (модельная библиотека) (нарастающим итогом), </t>
  </si>
  <si>
    <t>Подпрограмма  "Поддержка и развитие музейного дела в Усть-Катавском городском округе" на 2020-2023 гг</t>
  </si>
  <si>
    <t>8. Количество культурно-массовых мероприятий</t>
  </si>
  <si>
    <t>мер.</t>
  </si>
  <si>
    <t>27</t>
  </si>
  <si>
    <t>9. Количество участников культурно-массовых мероприятий</t>
  </si>
  <si>
    <t>806</t>
  </si>
  <si>
    <t>10. Колличество оцифрованных музейных предметов</t>
  </si>
  <si>
    <t>11. Количество пеших и выездных экскурсий по туристическим маршрутам</t>
  </si>
  <si>
    <t>12. Количество встреч инициативной творчческой группы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</si>
  <si>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2020-2023 годы
</t>
  </si>
  <si>
    <t>169</t>
  </si>
  <si>
    <t>4. Количество участников культурно-массовых мероприятий</t>
  </si>
  <si>
    <t>Подпрограмма "Безопасность муниципальных учреждений культуры по противопожарным мероприятиям" на 2020-2023 гг.</t>
  </si>
  <si>
    <t>1. Число учреждений культуры, на которых выполняются противопожарные мероприятия</t>
  </si>
  <si>
    <t>2. Число учреждений культуры, на которых выполняются мероприятия по энергосбережению</t>
  </si>
  <si>
    <t>3. Число учреждений культуры, находящихся в удовлетворительном состоянии</t>
  </si>
  <si>
    <t>4. Количество созданных (реконструированных) и капитально отремонтированных объектов организаций культуры (нарастающим итогом)</t>
  </si>
  <si>
    <t>5. Количество реконструированных и (или) капитально отремонтированных муниципальных детских школ искусств по видам искусств (нарастающим итогом)</t>
  </si>
  <si>
    <t>6. Число учреждений культуры, на которых выполняются мероприятия по антитеррористической безопасности</t>
  </si>
  <si>
    <t>МП "Развитие физической культуры и спорта в Усть-Катавском городском округе на 2020-2022 годы"</t>
  </si>
  <si>
    <t>2. Доля детей и молодежи, занимающихся физической культурой и спортом, в общей численности детей и молодежи Усть-Катавского городского округа</t>
  </si>
  <si>
    <t>Подпрограмма "Развитие физической культуры, спорта и материально-технической базы" на 2020-2022 годы</t>
  </si>
  <si>
    <t>3. Доля граждан среднего возраста Усть-Катавского городского округа (женщины 30-54 года, мужчины 30-59 лет) систематически занимающихся физической культурой и спортом, в общей численности граждан среднего возраста округа</t>
  </si>
  <si>
    <t>4. Доля граждан старшего возраста Усть-Катавского городского округа (женщины 55-79 лет, мужчины 60-79 лет) систематически занимающихся физической культурой и спортом, в общей численности граждан старшего возраста округа</t>
  </si>
  <si>
    <t>5. Уровень обеспеченности граждан спортивными сооружениями исходя из единовременной пропускной способности объектов спорта</t>
  </si>
  <si>
    <t>2. Количество соревнований в системе подготовки спортивного резерва</t>
  </si>
  <si>
    <t xml:space="preserve">1. Количество физкультурно-массовых мероприятий </t>
  </si>
  <si>
    <t>3. Количество граждан, прошедших тестирование на соответствие государственным требованиям к уровню физической подготовленности ВФСК «ГТО»</t>
  </si>
  <si>
    <t>МП "Профилактика правонарушений и преступлений на территории Усть-Катавского городского округа на 2020 год"</t>
  </si>
  <si>
    <t>1.  Рост раскрываемости совершенных преступлений</t>
  </si>
  <si>
    <t>4. Удельный вес преступлений, совершаемых на улицах</t>
  </si>
  <si>
    <t>5. Число выявленных преступлений, связанных с незаконным оборотом наркотиков</t>
  </si>
  <si>
    <t>МП "Развитие и содержание системы уличного освещения в Усть-Катавском городском округе в 2020-2022 годы"</t>
  </si>
  <si>
    <t>МП "Развитие сельского хозяйства и поддержка садоводческих некоммерческих товариществ, расположенных на территории Усть-Катавского городского округа на 2020-2022гг."</t>
  </si>
  <si>
    <t>МП "Формирование законопослушного поведения участников дорожного движения в Усть-Катавском городском округе на 2019-2021 годы"</t>
  </si>
  <si>
    <t>В 2020 году финансирование по данной программе не осуществлялось. Мероприятия  выполнялись за счёт средств соиспонителей программы (Управление образования, Управление культуры администрации Усть-Катавского городского округа, ФОА Управление инфраструктуры и строительства, Управление социальной защиты населения администрации Усть-Катавского городского округа, отдел МВД России по Усть-Катавскому городскому округу, миграционный пункт ОМВД по УКГО Челябинской области, ФГБУЗ «МСЧ-№162» ФМБА России Челябинской области)</t>
  </si>
  <si>
    <t>МП "Улучшение условий и охраны труда в Усть-Катавском городском округе на 2020-2022 годы"</t>
  </si>
  <si>
    <t>МП "Развитие муниципальной службы в Усть-Катавском городском округе на 2020-2022 годы"</t>
  </si>
  <si>
    <t>1. Количество ДТП</t>
  </si>
  <si>
    <t>2. Количество ДТП с участием детей</t>
  </si>
  <si>
    <t>3. Количество учащихся, задействованных в мероприятиях по профилактике ДТП</t>
  </si>
  <si>
    <t>4. Ремонт дорог индивидуального сектора</t>
  </si>
  <si>
    <t>2. Доля объектов недвижимости, на которые зарегистрировано право муниципальной собственности от общего количества муниципального нежилого фонда без учета земельных участков</t>
  </si>
  <si>
    <t>1.Доля паспортизированных объектов недвижимости от общего количества муниципального нежилого фонда без учета земельных участков</t>
  </si>
  <si>
    <t>2. Доля детей и молодежи Усть-Катавского городского округа в возрасте 3-29 лет систематически занимающихся физической культурой и спортом, в общей численности детей и молодежи округа</t>
  </si>
  <si>
    <t>3. Доля граждан среднего возраста Усть-Катавского городского округа (женщины 55-79 лет, мужчины 60-79 лет) систематически занимающихся физической культурой и спортом, в общей численности граждан среднего возраста округа</t>
  </si>
  <si>
    <t>4. Доля граждан старшего возраста Усть-Катавского городского округа (женщина 55-79 лет, мужчины 60-79 лет) систематически занимающихся физической культурой и спортом, в общей численности граждан старшего возраста округа</t>
  </si>
  <si>
    <t xml:space="preserve">5. Уровень обеспеченности граждан спортивными сооружениями, исходя из единовременной пропускной способности объектов спорта
</t>
  </si>
  <si>
    <t>6. Количество граждан, прошедших тестирование на соответствие государственным требованиям к уровню физической подготовленности ВФСК «ГТО»</t>
  </si>
  <si>
    <t>7. Количество физкультурно-массовых мероприятий</t>
  </si>
  <si>
    <t>8. Количество соревнований в системе подготовки спортивного резерва</t>
  </si>
  <si>
    <t>МП "Управление инфраструктурой и строительством в Усть-Катавском городском округе на 2020-2022 годы"</t>
  </si>
  <si>
    <t>2. Обеспеченность жильем населения, приходящаяся на 1 человека (на конец года)</t>
  </si>
  <si>
    <t>км. м.</t>
  </si>
  <si>
    <t>Итого за 2020 год:</t>
  </si>
  <si>
    <t>МП "Обеспечение безопасности жизнедеятельности населения Усть-Катавского городского округа на 2020-2022 годы"</t>
  </si>
  <si>
    <t>1. Количество получателей консультационной помощи по вопросам сельскохозяйственного производства</t>
  </si>
  <si>
    <t>Подпрограмма "Поддержка и развитие МКУ "Спортивно-оздоровительный комплекс"" на 2020-2022годы</t>
  </si>
  <si>
    <t>Подпрограмма "Мероприятия по переселению граждан из жилизного фонда, признанного непригодным для проживания"</t>
  </si>
  <si>
    <t>МП "Поддержка социально ориентированных некоммерческих организаций в Усть-Катавском городском округе на 2020-2022 годы"</t>
  </si>
  <si>
    <t>МП "Снижение административных барьеров, оптимизация, повышение качества и развитие государственных и муниципальных услуг в Усть-Катавском городском округе на базе многофункционального центра на 2020-2022 годы"</t>
  </si>
  <si>
    <t>1.Удельный вес проб воды, отбор которых произведен из водопроводной сети и которые не отвечают гигиеническим требованиям по санитарно-химическим показателям</t>
  </si>
  <si>
    <t>2. Снижение потерь в водоразводящих сетях при подаче воды потребителям</t>
  </si>
  <si>
    <t>В 2020 году поставлены на кадастровый учет и зарегестрированы в ЕГРП 3 земельных участка под муниципальными объектами недвижимости</t>
  </si>
  <si>
    <t xml:space="preserve">22. Обновлена материально-техническая база для формирования у обучающихся современных технологических и гуманитарных навыков,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</si>
  <si>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 xml:space="preserve">23. Количество оконных блоков, замененных в рамках проведения ремонтных работ по замене оконных блоков в муниципальных общеобразовательных организациях </t>
  </si>
  <si>
    <t xml:space="preserve">24. 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 </t>
  </si>
  <si>
    <t xml:space="preserve">25. Снижение удельного веса численности обучающихся в общеобразовательных учреждениях, занимающихся в зданиях, требующих капитального ремонта или реконструкции  </t>
  </si>
  <si>
    <t xml:space="preserve">26. Доля капитально отремонтированных зданий муниципальных общеобразовательных учреждений в общем количестве зданий муниципальных общеобразовательных учреждений, требующих проведения капитального ремонта </t>
  </si>
  <si>
    <t>4. Оборот малых и средних предприятий (в том числе индивидуальных предпринимателей)</t>
  </si>
  <si>
    <t xml:space="preserve">по итогам 2020 года увеличилось количество пожаров, в следствие чего выросло число пострадавших </t>
  </si>
  <si>
    <t>Численность пострадавших в результате несчастных случаев на производстве за 2020 год - 5 чел.</t>
  </si>
  <si>
    <t>Мероприятия не проводились в связи с пандемией коронавируса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</si>
</sst>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[$-FC19]d\ mmmm\ yyyy\ &quot;г.&quot;"/>
    <numFmt numFmtId="191" formatCode="#&quot; &quot;??/16"/>
    <numFmt numFmtId="192" formatCode="#,##0.00&quot;р.&quot;"/>
    <numFmt numFmtId="193" formatCode="[$-F400]h:mm:ss\ AM/PM"/>
    <numFmt numFmtId="194" formatCode="0.000%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4" fontId="54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55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56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175" fontId="2" fillId="0" borderId="11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5" fontId="3" fillId="0" borderId="10" xfId="62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54" fillId="0" borderId="14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177" fontId="54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top" wrapText="1"/>
    </xf>
    <xf numFmtId="4" fontId="58" fillId="0" borderId="11" xfId="0" applyNumberFormat="1" applyFont="1" applyBorder="1" applyAlignment="1">
      <alignment vertical="center"/>
    </xf>
    <xf numFmtId="4" fontId="58" fillId="0" borderId="15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4" fontId="2" fillId="34" borderId="14" xfId="0" applyNumberFormat="1" applyFont="1" applyFill="1" applyBorder="1" applyAlignment="1">
      <alignment horizontal="center" vertical="center"/>
    </xf>
    <xf numFmtId="4" fontId="57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174" fontId="2" fillId="34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4" fontId="2" fillId="34" borderId="18" xfId="0" applyNumberFormat="1" applyFont="1" applyFill="1" applyBorder="1" applyAlignment="1">
      <alignment horizontal="left" vertical="top" wrapText="1"/>
    </xf>
    <xf numFmtId="4" fontId="2" fillId="34" borderId="19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5"/>
  <sheetViews>
    <sheetView tabSelected="1" zoomScale="120" zoomScaleNormal="120" zoomScaleSheetLayoutView="100" workbookViewId="0" topLeftCell="A1">
      <pane ySplit="5" topLeftCell="A6" activePane="bottomLeft" state="frozen"/>
      <selection pane="topLeft" activeCell="A1" sqref="A1"/>
      <selection pane="bottomLeft" activeCell="I144" sqref="I144"/>
    </sheetView>
  </sheetViews>
  <sheetFormatPr defaultColWidth="8.875" defaultRowHeight="12.75"/>
  <cols>
    <col min="1" max="1" width="21.625" style="1" customWidth="1"/>
    <col min="2" max="2" width="9.25390625" style="1" customWidth="1"/>
    <col min="3" max="3" width="12.875" style="1" customWidth="1"/>
    <col min="4" max="4" width="13.125" style="1" customWidth="1"/>
    <col min="5" max="5" width="14.375" style="1" customWidth="1"/>
    <col min="6" max="6" width="35.125" style="1" customWidth="1"/>
    <col min="7" max="7" width="12.25390625" style="1" customWidth="1"/>
    <col min="8" max="9" width="10.875" style="1" customWidth="1"/>
    <col min="10" max="10" width="12.625" style="1" customWidth="1"/>
    <col min="11" max="11" width="11.375" style="1" customWidth="1"/>
    <col min="12" max="12" width="14.125" style="2" customWidth="1"/>
    <col min="13" max="13" width="12.75390625" style="1" customWidth="1"/>
    <col min="14" max="14" width="11.125" style="1" bestFit="1" customWidth="1"/>
    <col min="15" max="16384" width="8.875" style="1" customWidth="1"/>
  </cols>
  <sheetData>
    <row r="1" spans="1:12" ht="15.75" customHeight="1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>
      <c r="A2" s="174" t="s">
        <v>56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1" ht="1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2" ht="63" customHeight="1">
      <c r="A4" s="167" t="s">
        <v>20</v>
      </c>
      <c r="B4" s="167" t="s">
        <v>19</v>
      </c>
      <c r="C4" s="4" t="s">
        <v>159</v>
      </c>
      <c r="D4" s="4" t="s">
        <v>160</v>
      </c>
      <c r="E4" s="167" t="s">
        <v>18</v>
      </c>
      <c r="F4" s="167" t="s">
        <v>17</v>
      </c>
      <c r="G4" s="167" t="s">
        <v>16</v>
      </c>
      <c r="H4" s="167" t="s">
        <v>159</v>
      </c>
      <c r="I4" s="167" t="s">
        <v>160</v>
      </c>
      <c r="J4" s="167" t="s">
        <v>15</v>
      </c>
      <c r="K4" s="167" t="s">
        <v>14</v>
      </c>
      <c r="L4" s="167" t="s">
        <v>13</v>
      </c>
    </row>
    <row r="5" spans="1:12" ht="23.25" customHeight="1">
      <c r="A5" s="167"/>
      <c r="B5" s="167"/>
      <c r="C5" s="18" t="s">
        <v>12</v>
      </c>
      <c r="D5" s="18" t="s">
        <v>12</v>
      </c>
      <c r="E5" s="167"/>
      <c r="F5" s="167"/>
      <c r="G5" s="167"/>
      <c r="H5" s="168"/>
      <c r="I5" s="168"/>
      <c r="J5" s="167"/>
      <c r="K5" s="167"/>
      <c r="L5" s="167"/>
    </row>
    <row r="6" spans="1:12" ht="19.5" customHeight="1">
      <c r="A6" s="166" t="s">
        <v>11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s="6" customFormat="1" ht="24.75" customHeight="1">
      <c r="A7" s="177" t="s">
        <v>161</v>
      </c>
      <c r="B7" s="60" t="s">
        <v>2</v>
      </c>
      <c r="C7" s="21">
        <f>C8+C9+C10+C11</f>
        <v>307780.927</v>
      </c>
      <c r="D7" s="21">
        <f>D8+D9+D10+D11</f>
        <v>307305.412</v>
      </c>
      <c r="E7" s="19">
        <f>D7/C7*100</f>
        <v>99.84550212235861</v>
      </c>
      <c r="F7" s="5" t="s">
        <v>2</v>
      </c>
      <c r="G7" s="5"/>
      <c r="H7" s="5"/>
      <c r="I7" s="5"/>
      <c r="J7" s="107">
        <f>SUM(J8:J33)/26</f>
        <v>94.13609970250856</v>
      </c>
      <c r="K7" s="109">
        <f>J7/E7</f>
        <v>0.9428176302538567</v>
      </c>
      <c r="L7" s="5" t="s">
        <v>4</v>
      </c>
    </row>
    <row r="8" spans="1:12" ht="73.5" customHeight="1">
      <c r="A8" s="177"/>
      <c r="B8" s="30" t="s">
        <v>21</v>
      </c>
      <c r="C8" s="3">
        <v>82692.93</v>
      </c>
      <c r="D8" s="3">
        <v>82388.28</v>
      </c>
      <c r="E8" s="59">
        <f>D8/C8*100</f>
        <v>99.63158881901997</v>
      </c>
      <c r="F8" s="16" t="s">
        <v>162</v>
      </c>
      <c r="G8" s="4" t="s">
        <v>5</v>
      </c>
      <c r="H8" s="57">
        <v>80</v>
      </c>
      <c r="I8" s="57">
        <v>79.21</v>
      </c>
      <c r="J8" s="57">
        <f aca="true" t="shared" si="0" ref="J8:J19">I8/H8*100</f>
        <v>99.01249999999999</v>
      </c>
      <c r="K8" s="58"/>
      <c r="L8" s="8"/>
    </row>
    <row r="9" spans="1:12" ht="113.25" customHeight="1">
      <c r="A9" s="177"/>
      <c r="B9" s="30" t="s">
        <v>10</v>
      </c>
      <c r="C9" s="3">
        <v>215598.429</v>
      </c>
      <c r="D9" s="3">
        <v>215583.08</v>
      </c>
      <c r="E9" s="59">
        <f>D9/C9*100</f>
        <v>99.99288074589819</v>
      </c>
      <c r="F9" s="16" t="s">
        <v>34</v>
      </c>
      <c r="G9" s="4" t="s">
        <v>5</v>
      </c>
      <c r="H9" s="57">
        <v>90</v>
      </c>
      <c r="I9" s="57">
        <v>90</v>
      </c>
      <c r="J9" s="57">
        <f t="shared" si="0"/>
        <v>100</v>
      </c>
      <c r="K9" s="58"/>
      <c r="L9" s="8"/>
    </row>
    <row r="10" spans="1:12" ht="63" customHeight="1">
      <c r="A10" s="177"/>
      <c r="B10" s="30" t="s">
        <v>9</v>
      </c>
      <c r="C10" s="3">
        <v>9489.568</v>
      </c>
      <c r="D10" s="3">
        <v>9334.052</v>
      </c>
      <c r="E10" s="59">
        <f>D10/C10*100</f>
        <v>98.36118988767456</v>
      </c>
      <c r="F10" s="16" t="s">
        <v>26</v>
      </c>
      <c r="G10" s="4" t="s">
        <v>5</v>
      </c>
      <c r="H10" s="57">
        <v>80</v>
      </c>
      <c r="I10" s="57">
        <v>80</v>
      </c>
      <c r="J10" s="57">
        <f t="shared" si="0"/>
        <v>100</v>
      </c>
      <c r="K10" s="58"/>
      <c r="L10" s="8"/>
    </row>
    <row r="11" spans="1:12" ht="109.5" customHeight="1">
      <c r="A11" s="177"/>
      <c r="B11" s="18"/>
      <c r="C11" s="3"/>
      <c r="D11" s="3"/>
      <c r="E11" s="59"/>
      <c r="F11" s="16" t="s">
        <v>35</v>
      </c>
      <c r="G11" s="4" t="s">
        <v>5</v>
      </c>
      <c r="H11" s="57">
        <v>18.2</v>
      </c>
      <c r="I11" s="57">
        <v>17.1</v>
      </c>
      <c r="J11" s="57">
        <f t="shared" si="0"/>
        <v>93.95604395604397</v>
      </c>
      <c r="K11" s="58"/>
      <c r="L11" s="8"/>
    </row>
    <row r="12" spans="1:12" s="6" customFormat="1" ht="62.25" customHeight="1">
      <c r="A12" s="177"/>
      <c r="B12" s="18"/>
      <c r="C12" s="3"/>
      <c r="D12" s="3"/>
      <c r="E12" s="59"/>
      <c r="F12" s="16" t="s">
        <v>163</v>
      </c>
      <c r="G12" s="4" t="s">
        <v>5</v>
      </c>
      <c r="H12" s="57">
        <v>66</v>
      </c>
      <c r="I12" s="57">
        <v>44</v>
      </c>
      <c r="J12" s="57">
        <f t="shared" si="0"/>
        <v>66.66666666666666</v>
      </c>
      <c r="K12" s="58"/>
      <c r="L12" s="5"/>
    </row>
    <row r="13" spans="1:12" ht="60">
      <c r="A13" s="177"/>
      <c r="B13" s="18"/>
      <c r="C13" s="3"/>
      <c r="D13" s="3"/>
      <c r="E13" s="59"/>
      <c r="F13" s="16" t="s">
        <v>165</v>
      </c>
      <c r="G13" s="4" t="s">
        <v>5</v>
      </c>
      <c r="H13" s="57">
        <v>23</v>
      </c>
      <c r="I13" s="57">
        <v>24</v>
      </c>
      <c r="J13" s="57">
        <f t="shared" si="0"/>
        <v>104.34782608695652</v>
      </c>
      <c r="K13" s="58"/>
      <c r="L13" s="8"/>
    </row>
    <row r="14" spans="1:12" ht="24">
      <c r="A14" s="177"/>
      <c r="B14" s="18"/>
      <c r="C14" s="3"/>
      <c r="D14" s="3"/>
      <c r="E14" s="59"/>
      <c r="F14" s="16" t="s">
        <v>164</v>
      </c>
      <c r="G14" s="4" t="s">
        <v>5</v>
      </c>
      <c r="H14" s="57">
        <v>100</v>
      </c>
      <c r="I14" s="57">
        <v>98</v>
      </c>
      <c r="J14" s="57">
        <f t="shared" si="0"/>
        <v>98</v>
      </c>
      <c r="K14" s="58"/>
      <c r="L14" s="8"/>
    </row>
    <row r="15" spans="1:12" ht="111" customHeight="1">
      <c r="A15" s="177"/>
      <c r="B15" s="18"/>
      <c r="C15" s="3"/>
      <c r="D15" s="3"/>
      <c r="E15" s="59"/>
      <c r="F15" s="16" t="s">
        <v>166</v>
      </c>
      <c r="G15" s="4" t="s">
        <v>5</v>
      </c>
      <c r="H15" s="57">
        <v>100</v>
      </c>
      <c r="I15" s="57">
        <v>100</v>
      </c>
      <c r="J15" s="57">
        <f t="shared" si="0"/>
        <v>100</v>
      </c>
      <c r="K15" s="58"/>
      <c r="L15" s="8"/>
    </row>
    <row r="16" spans="1:12" ht="88.5" customHeight="1">
      <c r="A16" s="177"/>
      <c r="B16" s="18"/>
      <c r="C16" s="3"/>
      <c r="D16" s="3"/>
      <c r="E16" s="59"/>
      <c r="F16" s="16" t="s">
        <v>168</v>
      </c>
      <c r="G16" s="4" t="s">
        <v>5</v>
      </c>
      <c r="H16" s="57">
        <v>100</v>
      </c>
      <c r="I16" s="57">
        <v>100</v>
      </c>
      <c r="J16" s="57">
        <f>I16/H16*100</f>
        <v>100</v>
      </c>
      <c r="K16" s="58"/>
      <c r="L16" s="8"/>
    </row>
    <row r="17" spans="1:12" ht="60">
      <c r="A17" s="177"/>
      <c r="B17" s="18"/>
      <c r="C17" s="3"/>
      <c r="D17" s="3"/>
      <c r="E17" s="59"/>
      <c r="F17" s="16" t="s">
        <v>167</v>
      </c>
      <c r="G17" s="4" t="s">
        <v>5</v>
      </c>
      <c r="H17" s="57">
        <v>9</v>
      </c>
      <c r="I17" s="57">
        <v>9</v>
      </c>
      <c r="J17" s="57">
        <f t="shared" si="0"/>
        <v>100</v>
      </c>
      <c r="K17" s="58"/>
      <c r="L17" s="8"/>
    </row>
    <row r="18" spans="1:12" ht="125.25" customHeight="1">
      <c r="A18" s="177"/>
      <c r="B18" s="18"/>
      <c r="C18" s="3"/>
      <c r="D18" s="3"/>
      <c r="E18" s="59"/>
      <c r="F18" s="16" t="s">
        <v>169</v>
      </c>
      <c r="G18" s="4" t="s">
        <v>1</v>
      </c>
      <c r="H18" s="57">
        <v>100</v>
      </c>
      <c r="I18" s="57">
        <v>100</v>
      </c>
      <c r="J18" s="57">
        <f t="shared" si="0"/>
        <v>100</v>
      </c>
      <c r="K18" s="108"/>
      <c r="L18" s="108"/>
    </row>
    <row r="19" spans="1:12" ht="98.25" customHeight="1">
      <c r="A19" s="43"/>
      <c r="B19" s="102"/>
      <c r="C19" s="103"/>
      <c r="D19" s="103"/>
      <c r="E19" s="104"/>
      <c r="F19" s="93" t="s">
        <v>170</v>
      </c>
      <c r="G19" s="75" t="s">
        <v>5</v>
      </c>
      <c r="H19" s="105">
        <v>100</v>
      </c>
      <c r="I19" s="105">
        <v>100</v>
      </c>
      <c r="J19" s="105">
        <f t="shared" si="0"/>
        <v>100</v>
      </c>
      <c r="K19" s="106"/>
      <c r="L19" s="56"/>
    </row>
    <row r="20" spans="1:12" ht="99.75" customHeight="1">
      <c r="A20" s="43"/>
      <c r="B20" s="38"/>
      <c r="C20" s="27"/>
      <c r="D20" s="27"/>
      <c r="E20" s="39"/>
      <c r="F20" s="16" t="s">
        <v>171</v>
      </c>
      <c r="G20" s="4" t="s">
        <v>5</v>
      </c>
      <c r="H20" s="57">
        <v>100</v>
      </c>
      <c r="I20" s="57">
        <v>100</v>
      </c>
      <c r="J20" s="57">
        <f aca="true" t="shared" si="1" ref="J20:J33">I20/H20*100</f>
        <v>100</v>
      </c>
      <c r="K20" s="58"/>
      <c r="L20" s="5"/>
    </row>
    <row r="21" spans="1:12" ht="63" customHeight="1">
      <c r="A21" s="42"/>
      <c r="B21" s="38"/>
      <c r="C21" s="27"/>
      <c r="D21" s="27"/>
      <c r="E21" s="39"/>
      <c r="F21" s="16" t="s">
        <v>172</v>
      </c>
      <c r="G21" s="4" t="s">
        <v>5</v>
      </c>
      <c r="H21" s="57">
        <v>1.5</v>
      </c>
      <c r="I21" s="57">
        <v>1.5</v>
      </c>
      <c r="J21" s="57">
        <f t="shared" si="1"/>
        <v>100</v>
      </c>
      <c r="K21" s="58"/>
      <c r="L21" s="5"/>
    </row>
    <row r="22" spans="1:12" ht="75" customHeight="1">
      <c r="A22" s="42"/>
      <c r="B22" s="38"/>
      <c r="C22" s="27"/>
      <c r="D22" s="27"/>
      <c r="E22" s="39"/>
      <c r="F22" s="16" t="s">
        <v>173</v>
      </c>
      <c r="G22" s="4" t="s">
        <v>5</v>
      </c>
      <c r="H22" s="57">
        <v>100</v>
      </c>
      <c r="I22" s="57">
        <v>100</v>
      </c>
      <c r="J22" s="57">
        <f t="shared" si="1"/>
        <v>100</v>
      </c>
      <c r="K22" s="58"/>
      <c r="L22" s="5"/>
    </row>
    <row r="23" spans="1:12" ht="75.75" customHeight="1">
      <c r="A23" s="42"/>
      <c r="B23" s="38"/>
      <c r="C23" s="27"/>
      <c r="D23" s="27"/>
      <c r="E23" s="39"/>
      <c r="F23" s="16" t="s">
        <v>174</v>
      </c>
      <c r="G23" s="4" t="s">
        <v>5</v>
      </c>
      <c r="H23" s="57">
        <v>9</v>
      </c>
      <c r="I23" s="57">
        <v>9</v>
      </c>
      <c r="J23" s="57">
        <f t="shared" si="1"/>
        <v>100</v>
      </c>
      <c r="K23" s="58"/>
      <c r="L23" s="5"/>
    </row>
    <row r="24" spans="1:12" ht="61.5" customHeight="1">
      <c r="A24" s="42"/>
      <c r="B24" s="38"/>
      <c r="C24" s="27"/>
      <c r="D24" s="27"/>
      <c r="E24" s="39"/>
      <c r="F24" s="16" t="s">
        <v>175</v>
      </c>
      <c r="G24" s="4" t="s">
        <v>5</v>
      </c>
      <c r="H24" s="57">
        <v>88</v>
      </c>
      <c r="I24" s="57">
        <v>88</v>
      </c>
      <c r="J24" s="57">
        <f t="shared" si="1"/>
        <v>100</v>
      </c>
      <c r="K24" s="58"/>
      <c r="L24" s="5"/>
    </row>
    <row r="25" spans="1:12" ht="75.75" customHeight="1">
      <c r="A25" s="42"/>
      <c r="B25" s="38"/>
      <c r="C25" s="27"/>
      <c r="D25" s="27"/>
      <c r="E25" s="39"/>
      <c r="F25" s="16" t="s">
        <v>176</v>
      </c>
      <c r="G25" s="4" t="s">
        <v>5</v>
      </c>
      <c r="H25" s="57">
        <v>45</v>
      </c>
      <c r="I25" s="57">
        <v>43</v>
      </c>
      <c r="J25" s="57">
        <f t="shared" si="1"/>
        <v>95.55555555555556</v>
      </c>
      <c r="K25" s="58"/>
      <c r="L25" s="5"/>
    </row>
    <row r="26" spans="1:12" ht="76.5" customHeight="1">
      <c r="A26" s="42"/>
      <c r="B26" s="38"/>
      <c r="C26" s="27"/>
      <c r="D26" s="27"/>
      <c r="E26" s="39"/>
      <c r="F26" s="16" t="s">
        <v>178</v>
      </c>
      <c r="G26" s="4" t="s">
        <v>5</v>
      </c>
      <c r="H26" s="57">
        <v>20</v>
      </c>
      <c r="I26" s="57">
        <v>18</v>
      </c>
      <c r="J26" s="57">
        <f t="shared" si="1"/>
        <v>90</v>
      </c>
      <c r="K26" s="58"/>
      <c r="L26" s="5"/>
    </row>
    <row r="27" spans="1:12" ht="222" customHeight="1">
      <c r="A27" s="42"/>
      <c r="B27" s="38"/>
      <c r="C27" s="27"/>
      <c r="D27" s="27"/>
      <c r="E27" s="39"/>
      <c r="F27" s="16" t="s">
        <v>177</v>
      </c>
      <c r="G27" s="4" t="s">
        <v>5</v>
      </c>
      <c r="H27" s="57">
        <v>100</v>
      </c>
      <c r="I27" s="57">
        <v>100</v>
      </c>
      <c r="J27" s="57">
        <f t="shared" si="1"/>
        <v>100</v>
      </c>
      <c r="K27" s="58"/>
      <c r="L27" s="5"/>
    </row>
    <row r="28" spans="1:12" ht="177.75" customHeight="1">
      <c r="A28" s="42"/>
      <c r="B28" s="38"/>
      <c r="C28" s="27"/>
      <c r="D28" s="27"/>
      <c r="E28" s="39"/>
      <c r="F28" s="16" t="s">
        <v>179</v>
      </c>
      <c r="G28" s="4" t="s">
        <v>5</v>
      </c>
      <c r="H28" s="57">
        <v>100</v>
      </c>
      <c r="I28" s="57">
        <v>0</v>
      </c>
      <c r="J28" s="57">
        <f t="shared" si="1"/>
        <v>0</v>
      </c>
      <c r="K28" s="58"/>
      <c r="L28" s="5"/>
    </row>
    <row r="29" spans="1:12" ht="133.5" customHeight="1">
      <c r="A29" s="42"/>
      <c r="B29" s="38"/>
      <c r="C29" s="27"/>
      <c r="D29" s="27"/>
      <c r="E29" s="39"/>
      <c r="F29" s="16" t="s">
        <v>310</v>
      </c>
      <c r="G29" s="4" t="s">
        <v>1</v>
      </c>
      <c r="H29" s="57">
        <v>1</v>
      </c>
      <c r="I29" s="57">
        <v>1</v>
      </c>
      <c r="J29" s="57">
        <f t="shared" si="1"/>
        <v>100</v>
      </c>
      <c r="K29" s="58"/>
      <c r="L29" s="5"/>
    </row>
    <row r="30" spans="1:12" ht="50.25" customHeight="1">
      <c r="A30" s="42"/>
      <c r="B30" s="38"/>
      <c r="C30" s="27"/>
      <c r="D30" s="27"/>
      <c r="E30" s="39"/>
      <c r="F30" s="16" t="s">
        <v>311</v>
      </c>
      <c r="G30" s="4" t="s">
        <v>5</v>
      </c>
      <c r="H30" s="57">
        <v>25</v>
      </c>
      <c r="I30" s="57">
        <v>25</v>
      </c>
      <c r="J30" s="57">
        <f t="shared" si="1"/>
        <v>100</v>
      </c>
      <c r="K30" s="58"/>
      <c r="L30" s="5"/>
    </row>
    <row r="31" spans="1:12" ht="114" customHeight="1">
      <c r="A31" s="42"/>
      <c r="B31" s="38"/>
      <c r="C31" s="27"/>
      <c r="D31" s="27"/>
      <c r="E31" s="39"/>
      <c r="F31" s="16" t="s">
        <v>312</v>
      </c>
      <c r="G31" s="4" t="s">
        <v>5</v>
      </c>
      <c r="H31" s="57">
        <v>10</v>
      </c>
      <c r="I31" s="57">
        <v>10</v>
      </c>
      <c r="J31" s="57">
        <f t="shared" si="1"/>
        <v>100</v>
      </c>
      <c r="K31" s="58"/>
      <c r="L31" s="5"/>
    </row>
    <row r="32" spans="1:12" ht="60">
      <c r="A32" s="42"/>
      <c r="B32" s="38"/>
      <c r="C32" s="27"/>
      <c r="D32" s="27"/>
      <c r="E32" s="39"/>
      <c r="F32" s="16" t="s">
        <v>313</v>
      </c>
      <c r="G32" s="4" t="s">
        <v>5</v>
      </c>
      <c r="H32" s="57">
        <v>32.2</v>
      </c>
      <c r="I32" s="57">
        <v>32.2</v>
      </c>
      <c r="J32" s="57">
        <f t="shared" si="1"/>
        <v>100</v>
      </c>
      <c r="K32" s="58"/>
      <c r="L32" s="5"/>
    </row>
    <row r="33" spans="1:12" ht="74.25" customHeight="1">
      <c r="A33" s="42"/>
      <c r="B33" s="38"/>
      <c r="C33" s="27"/>
      <c r="D33" s="27"/>
      <c r="E33" s="39"/>
      <c r="F33" s="16" t="s">
        <v>314</v>
      </c>
      <c r="G33" s="4" t="s">
        <v>5</v>
      </c>
      <c r="H33" s="57">
        <v>25</v>
      </c>
      <c r="I33" s="57">
        <v>25</v>
      </c>
      <c r="J33" s="57">
        <f t="shared" si="1"/>
        <v>100</v>
      </c>
      <c r="K33" s="58"/>
      <c r="L33" s="5"/>
    </row>
    <row r="34" spans="1:12" ht="27.75" customHeight="1">
      <c r="A34" s="154" t="s">
        <v>129</v>
      </c>
      <c r="B34" s="60" t="s">
        <v>8</v>
      </c>
      <c r="C34" s="61">
        <f>C35+C36+C37</f>
        <v>179582.19499999998</v>
      </c>
      <c r="D34" s="61">
        <f>D35+D36+D37</f>
        <v>179200.32499999998</v>
      </c>
      <c r="E34" s="62">
        <f>D34/C34*100</f>
        <v>99.78735642472797</v>
      </c>
      <c r="F34" s="60" t="s">
        <v>8</v>
      </c>
      <c r="G34" s="63"/>
      <c r="H34" s="64"/>
      <c r="I34" s="64"/>
      <c r="J34" s="65">
        <f>SUM(J35:J43)/9</f>
        <v>100.04301075268818</v>
      </c>
      <c r="K34" s="66">
        <f>J34/E34</f>
        <v>1.002561991189265</v>
      </c>
      <c r="L34" s="5" t="s">
        <v>4</v>
      </c>
    </row>
    <row r="35" spans="1:12" ht="24">
      <c r="A35" s="155"/>
      <c r="B35" s="30" t="s">
        <v>21</v>
      </c>
      <c r="C35" s="67">
        <v>45882.32</v>
      </c>
      <c r="D35" s="67">
        <v>45833.86</v>
      </c>
      <c r="E35" s="68">
        <f>D35/C35*100</f>
        <v>99.89438197545373</v>
      </c>
      <c r="F35" s="16" t="s">
        <v>130</v>
      </c>
      <c r="G35" s="4" t="s">
        <v>5</v>
      </c>
      <c r="H35" s="4">
        <v>77.5</v>
      </c>
      <c r="I35" s="4">
        <v>77.8</v>
      </c>
      <c r="J35" s="57">
        <f aca="true" t="shared" si="2" ref="J35:J43">I35/H35*100</f>
        <v>100.38709677419355</v>
      </c>
      <c r="K35" s="58"/>
      <c r="L35" s="8"/>
    </row>
    <row r="36" spans="1:12" ht="27.75" customHeight="1">
      <c r="A36" s="155"/>
      <c r="B36" s="30" t="s">
        <v>10</v>
      </c>
      <c r="C36" s="3">
        <v>129832.665</v>
      </c>
      <c r="D36" s="3">
        <v>129832.665</v>
      </c>
      <c r="E36" s="68">
        <f>D36/C36*100</f>
        <v>100</v>
      </c>
      <c r="F36" s="16" t="s">
        <v>58</v>
      </c>
      <c r="G36" s="4" t="s">
        <v>5</v>
      </c>
      <c r="H36" s="110">
        <v>100</v>
      </c>
      <c r="I36" s="110">
        <v>100</v>
      </c>
      <c r="J36" s="57">
        <f t="shared" si="2"/>
        <v>100</v>
      </c>
      <c r="K36" s="58"/>
      <c r="L36" s="8"/>
    </row>
    <row r="37" spans="1:12" ht="24">
      <c r="A37" s="155"/>
      <c r="B37" s="70" t="s">
        <v>61</v>
      </c>
      <c r="C37" s="3">
        <v>3867.21</v>
      </c>
      <c r="D37" s="3">
        <v>3533.8</v>
      </c>
      <c r="E37" s="68">
        <f>D37/C37*100</f>
        <v>91.37853905011623</v>
      </c>
      <c r="F37" s="16" t="s">
        <v>59</v>
      </c>
      <c r="G37" s="4" t="s">
        <v>5</v>
      </c>
      <c r="H37" s="110">
        <v>100</v>
      </c>
      <c r="I37" s="110">
        <v>100</v>
      </c>
      <c r="J37" s="57">
        <f t="shared" si="2"/>
        <v>100</v>
      </c>
      <c r="K37" s="58"/>
      <c r="L37" s="8"/>
    </row>
    <row r="38" spans="1:12" ht="60">
      <c r="A38" s="155"/>
      <c r="B38" s="10"/>
      <c r="C38" s="10"/>
      <c r="D38" s="10"/>
      <c r="E38" s="10"/>
      <c r="F38" s="16" t="s">
        <v>60</v>
      </c>
      <c r="G38" s="4" t="s">
        <v>5</v>
      </c>
      <c r="H38" s="110">
        <v>100</v>
      </c>
      <c r="I38" s="110">
        <v>100</v>
      </c>
      <c r="J38" s="57">
        <f t="shared" si="2"/>
        <v>100</v>
      </c>
      <c r="K38" s="58"/>
      <c r="L38" s="8"/>
    </row>
    <row r="39" spans="1:12" ht="63.75" customHeight="1">
      <c r="A39" s="155"/>
      <c r="B39" s="10"/>
      <c r="C39" s="10"/>
      <c r="D39" s="10"/>
      <c r="E39" s="10"/>
      <c r="F39" s="16" t="s">
        <v>131</v>
      </c>
      <c r="G39" s="4" t="s">
        <v>5</v>
      </c>
      <c r="H39" s="110">
        <v>30</v>
      </c>
      <c r="I39" s="110">
        <v>30</v>
      </c>
      <c r="J39" s="57">
        <f t="shared" si="2"/>
        <v>100</v>
      </c>
      <c r="K39" s="58"/>
      <c r="L39" s="8"/>
    </row>
    <row r="40" spans="1:12" ht="38.25" customHeight="1">
      <c r="A40" s="155"/>
      <c r="B40" s="10"/>
      <c r="C40" s="10"/>
      <c r="D40" s="10"/>
      <c r="E40" s="10"/>
      <c r="F40" s="16" t="s">
        <v>132</v>
      </c>
      <c r="G40" s="4" t="s">
        <v>5</v>
      </c>
      <c r="H40" s="110">
        <v>15</v>
      </c>
      <c r="I40" s="110">
        <v>15</v>
      </c>
      <c r="J40" s="57">
        <f t="shared" si="2"/>
        <v>100</v>
      </c>
      <c r="K40" s="58"/>
      <c r="L40" s="8"/>
    </row>
    <row r="41" spans="1:12" ht="72.75" customHeight="1">
      <c r="A41" s="155"/>
      <c r="B41" s="10"/>
      <c r="C41" s="10"/>
      <c r="D41" s="10"/>
      <c r="E41" s="10"/>
      <c r="F41" s="16" t="s">
        <v>133</v>
      </c>
      <c r="G41" s="4" t="s">
        <v>5</v>
      </c>
      <c r="H41" s="110">
        <v>100</v>
      </c>
      <c r="I41" s="110">
        <v>100</v>
      </c>
      <c r="J41" s="57">
        <f t="shared" si="2"/>
        <v>100</v>
      </c>
      <c r="K41" s="58"/>
      <c r="L41" s="8"/>
    </row>
    <row r="42" spans="1:12" ht="51" customHeight="1">
      <c r="A42" s="155"/>
      <c r="B42" s="10"/>
      <c r="C42" s="10"/>
      <c r="D42" s="10"/>
      <c r="E42" s="10"/>
      <c r="F42" s="16" t="s">
        <v>134</v>
      </c>
      <c r="G42" s="4" t="s">
        <v>0</v>
      </c>
      <c r="H42" s="110">
        <v>259</v>
      </c>
      <c r="I42" s="110">
        <v>259</v>
      </c>
      <c r="J42" s="57">
        <f t="shared" si="2"/>
        <v>100</v>
      </c>
      <c r="K42" s="58"/>
      <c r="L42" s="8"/>
    </row>
    <row r="43" spans="1:12" ht="98.25" customHeight="1">
      <c r="A43" s="156"/>
      <c r="B43" s="10"/>
      <c r="C43" s="10"/>
      <c r="D43" s="10"/>
      <c r="E43" s="10"/>
      <c r="F43" s="16" t="s">
        <v>180</v>
      </c>
      <c r="G43" s="4" t="s">
        <v>0</v>
      </c>
      <c r="H43" s="110">
        <v>100</v>
      </c>
      <c r="I43" s="110">
        <v>100</v>
      </c>
      <c r="J43" s="57">
        <f t="shared" si="2"/>
        <v>100</v>
      </c>
      <c r="K43" s="58"/>
      <c r="L43" s="8"/>
    </row>
    <row r="44" spans="1:12" s="7" customFormat="1" ht="29.25" customHeight="1">
      <c r="A44" s="163" t="s">
        <v>181</v>
      </c>
      <c r="B44" s="60" t="s">
        <v>2</v>
      </c>
      <c r="C44" s="21">
        <f>C45+C46</f>
        <v>11866.405</v>
      </c>
      <c r="D44" s="21">
        <f>D45+D46</f>
        <v>11866.405</v>
      </c>
      <c r="E44" s="19">
        <f>D44/C44*100</f>
        <v>100</v>
      </c>
      <c r="F44" s="5" t="s">
        <v>2</v>
      </c>
      <c r="G44" s="5"/>
      <c r="H44" s="5"/>
      <c r="I44" s="5"/>
      <c r="J44" s="65">
        <f>SUM(J45:J49)/5</f>
        <v>100</v>
      </c>
      <c r="K44" s="66">
        <f>J44/E44</f>
        <v>1</v>
      </c>
      <c r="L44" s="5" t="s">
        <v>4</v>
      </c>
    </row>
    <row r="45" spans="1:12" s="7" customFormat="1" ht="36">
      <c r="A45" s="164"/>
      <c r="B45" s="30" t="s">
        <v>21</v>
      </c>
      <c r="C45" s="3">
        <v>11866.405</v>
      </c>
      <c r="D45" s="3">
        <v>11866.405</v>
      </c>
      <c r="E45" s="59">
        <f>D45/C45*100</f>
        <v>100</v>
      </c>
      <c r="F45" s="69" t="s">
        <v>76</v>
      </c>
      <c r="G45" s="4" t="s">
        <v>7</v>
      </c>
      <c r="H45" s="4">
        <v>28</v>
      </c>
      <c r="I45" s="70">
        <v>28</v>
      </c>
      <c r="J45" s="57">
        <f>I45/H45*100</f>
        <v>100</v>
      </c>
      <c r="K45" s="58"/>
      <c r="L45" s="8"/>
    </row>
    <row r="46" spans="1:12" s="7" customFormat="1" ht="41.25" customHeight="1">
      <c r="A46" s="164"/>
      <c r="B46" s="18"/>
      <c r="C46" s="3"/>
      <c r="D46" s="3"/>
      <c r="E46" s="59"/>
      <c r="F46" s="16" t="s">
        <v>135</v>
      </c>
      <c r="G46" s="4" t="s">
        <v>7</v>
      </c>
      <c r="H46" s="4">
        <v>4</v>
      </c>
      <c r="I46" s="70">
        <v>4</v>
      </c>
      <c r="J46" s="57">
        <f>I46/H46*100</f>
        <v>100</v>
      </c>
      <c r="K46" s="58"/>
      <c r="L46" s="8"/>
    </row>
    <row r="47" spans="1:12" s="7" customFormat="1" ht="24">
      <c r="A47" s="164"/>
      <c r="B47" s="18"/>
      <c r="C47" s="3"/>
      <c r="D47" s="3"/>
      <c r="E47" s="59"/>
      <c r="F47" s="16" t="s">
        <v>77</v>
      </c>
      <c r="G47" s="4" t="s">
        <v>7</v>
      </c>
      <c r="H47" s="4">
        <v>44</v>
      </c>
      <c r="I47" s="70">
        <v>44</v>
      </c>
      <c r="J47" s="57">
        <f>I47/H47*100</f>
        <v>100</v>
      </c>
      <c r="K47" s="58"/>
      <c r="L47" s="8"/>
    </row>
    <row r="48" spans="1:12" s="7" customFormat="1" ht="36">
      <c r="A48" s="164"/>
      <c r="B48" s="18"/>
      <c r="C48" s="3"/>
      <c r="D48" s="3"/>
      <c r="E48" s="59"/>
      <c r="F48" s="16" t="s">
        <v>78</v>
      </c>
      <c r="G48" s="4" t="s">
        <v>7</v>
      </c>
      <c r="H48" s="4">
        <v>10</v>
      </c>
      <c r="I48" s="70">
        <v>10</v>
      </c>
      <c r="J48" s="57">
        <f>I48/H48*100</f>
        <v>100</v>
      </c>
      <c r="K48" s="58"/>
      <c r="L48" s="8"/>
    </row>
    <row r="49" spans="1:12" s="7" customFormat="1" ht="36">
      <c r="A49" s="164"/>
      <c r="B49" s="18"/>
      <c r="C49" s="3"/>
      <c r="D49" s="3"/>
      <c r="E49" s="59"/>
      <c r="F49" s="16" t="s">
        <v>79</v>
      </c>
      <c r="G49" s="4" t="s">
        <v>7</v>
      </c>
      <c r="H49" s="4">
        <v>5</v>
      </c>
      <c r="I49" s="70">
        <v>5</v>
      </c>
      <c r="J49" s="57">
        <f>I49/H49*100</f>
        <v>100</v>
      </c>
      <c r="K49" s="58"/>
      <c r="L49" s="8"/>
    </row>
    <row r="50" spans="1:12" s="7" customFormat="1" ht="12">
      <c r="A50" s="131"/>
      <c r="B50" s="18"/>
      <c r="C50" s="3"/>
      <c r="D50" s="3"/>
      <c r="E50" s="59"/>
      <c r="F50" s="16"/>
      <c r="G50" s="4"/>
      <c r="H50" s="4"/>
      <c r="I50" s="70"/>
      <c r="J50" s="57"/>
      <c r="K50" s="58"/>
      <c r="L50" s="8"/>
    </row>
    <row r="51" spans="1:12" ht="24" customHeight="1">
      <c r="A51" s="154" t="s">
        <v>104</v>
      </c>
      <c r="B51" s="21" t="s">
        <v>2</v>
      </c>
      <c r="C51" s="62">
        <f>C52+C53</f>
        <v>687.013</v>
      </c>
      <c r="D51" s="62">
        <f>D52+D53</f>
        <v>680.57</v>
      </c>
      <c r="E51" s="62">
        <f>D51/C51*100</f>
        <v>99.06217204041263</v>
      </c>
      <c r="F51" s="21" t="s">
        <v>2</v>
      </c>
      <c r="G51" s="5"/>
      <c r="H51" s="3"/>
      <c r="I51" s="3"/>
      <c r="J51" s="21">
        <f>(J52+J53+J54+J55+J56+J57+J58)/7</f>
        <v>100</v>
      </c>
      <c r="K51" s="66">
        <f>J51/E51</f>
        <v>1.0094670643725112</v>
      </c>
      <c r="L51" s="5" t="s">
        <v>4</v>
      </c>
    </row>
    <row r="52" spans="1:12" ht="61.5" customHeight="1">
      <c r="A52" s="155"/>
      <c r="B52" s="30" t="s">
        <v>21</v>
      </c>
      <c r="C52" s="3">
        <v>462.113</v>
      </c>
      <c r="D52" s="3">
        <v>455.67</v>
      </c>
      <c r="E52" s="3">
        <f>D52/C52*100</f>
        <v>98.60575227271252</v>
      </c>
      <c r="F52" s="16" t="s">
        <v>80</v>
      </c>
      <c r="G52" s="18" t="s">
        <v>0</v>
      </c>
      <c r="H52" s="24">
        <v>2218</v>
      </c>
      <c r="I52" s="24">
        <v>2218</v>
      </c>
      <c r="J52" s="3">
        <f aca="true" t="shared" si="3" ref="J52:J58">I52/H52*100</f>
        <v>100</v>
      </c>
      <c r="K52" s="10"/>
      <c r="L52" s="4"/>
    </row>
    <row r="53" spans="1:12" ht="60">
      <c r="A53" s="155"/>
      <c r="B53" s="30" t="s">
        <v>10</v>
      </c>
      <c r="C53" s="3">
        <v>224.9</v>
      </c>
      <c r="D53" s="3">
        <v>224.9</v>
      </c>
      <c r="E53" s="3">
        <f>D53/C53*100</f>
        <v>100</v>
      </c>
      <c r="F53" s="16" t="s">
        <v>182</v>
      </c>
      <c r="G53" s="18" t="s">
        <v>188</v>
      </c>
      <c r="H53" s="22">
        <v>2</v>
      </c>
      <c r="I53" s="22">
        <v>2</v>
      </c>
      <c r="J53" s="3">
        <f t="shared" si="3"/>
        <v>100</v>
      </c>
      <c r="K53" s="10"/>
      <c r="L53" s="4"/>
    </row>
    <row r="54" spans="1:12" ht="75" customHeight="1">
      <c r="A54" s="155"/>
      <c r="B54" s="18"/>
      <c r="C54" s="3"/>
      <c r="D54" s="3"/>
      <c r="E54" s="20"/>
      <c r="F54" s="16" t="s">
        <v>183</v>
      </c>
      <c r="G54" s="18" t="s">
        <v>0</v>
      </c>
      <c r="H54" s="24">
        <v>1450</v>
      </c>
      <c r="I54" s="24">
        <v>1450</v>
      </c>
      <c r="J54" s="3">
        <f t="shared" si="3"/>
        <v>100</v>
      </c>
      <c r="K54" s="10"/>
      <c r="L54" s="4"/>
    </row>
    <row r="55" spans="1:12" ht="50.25" customHeight="1">
      <c r="A55" s="155"/>
      <c r="B55" s="18"/>
      <c r="C55" s="3"/>
      <c r="D55" s="3"/>
      <c r="E55" s="20"/>
      <c r="F55" s="16" t="s">
        <v>184</v>
      </c>
      <c r="G55" s="18" t="s">
        <v>0</v>
      </c>
      <c r="H55" s="24">
        <v>150</v>
      </c>
      <c r="I55" s="24">
        <v>150</v>
      </c>
      <c r="J55" s="3">
        <f t="shared" si="3"/>
        <v>100</v>
      </c>
      <c r="K55" s="10"/>
      <c r="L55" s="5"/>
    </row>
    <row r="56" spans="1:12" ht="61.5" customHeight="1">
      <c r="A56" s="155"/>
      <c r="B56" s="18"/>
      <c r="C56" s="3"/>
      <c r="D56" s="3"/>
      <c r="E56" s="20"/>
      <c r="F56" s="16" t="s">
        <v>185</v>
      </c>
      <c r="G56" s="18" t="s">
        <v>0</v>
      </c>
      <c r="H56" s="24">
        <v>388</v>
      </c>
      <c r="I56" s="24">
        <v>388</v>
      </c>
      <c r="J56" s="3">
        <f t="shared" si="3"/>
        <v>100</v>
      </c>
      <c r="K56" s="10"/>
      <c r="L56" s="4"/>
    </row>
    <row r="57" spans="1:12" ht="39" customHeight="1">
      <c r="A57" s="155"/>
      <c r="B57" s="10"/>
      <c r="C57" s="3"/>
      <c r="D57" s="23"/>
      <c r="E57" s="10"/>
      <c r="F57" s="16" t="s">
        <v>186</v>
      </c>
      <c r="G57" s="18" t="s">
        <v>0</v>
      </c>
      <c r="H57" s="24">
        <v>80</v>
      </c>
      <c r="I57" s="24">
        <v>80</v>
      </c>
      <c r="J57" s="3">
        <f t="shared" si="3"/>
        <v>100</v>
      </c>
      <c r="K57" s="10"/>
      <c r="L57" s="4"/>
    </row>
    <row r="58" spans="1:12" ht="84">
      <c r="A58" s="156"/>
      <c r="B58" s="10"/>
      <c r="C58" s="10"/>
      <c r="D58" s="10"/>
      <c r="E58" s="10"/>
      <c r="F58" s="16" t="s">
        <v>187</v>
      </c>
      <c r="G58" s="18" t="s">
        <v>0</v>
      </c>
      <c r="H58" s="24">
        <v>4</v>
      </c>
      <c r="I58" s="24">
        <v>4</v>
      </c>
      <c r="J58" s="22">
        <f t="shared" si="3"/>
        <v>100</v>
      </c>
      <c r="K58" s="22"/>
      <c r="L58" s="4"/>
    </row>
    <row r="59" spans="1:12" ht="26.25" customHeight="1">
      <c r="A59" s="169" t="s">
        <v>25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1"/>
    </row>
    <row r="60" spans="1:12" ht="36" customHeight="1">
      <c r="A60" s="163" t="s">
        <v>278</v>
      </c>
      <c r="B60" s="21" t="s">
        <v>2</v>
      </c>
      <c r="C60" s="62">
        <f>C61</f>
        <v>9256.684</v>
      </c>
      <c r="D60" s="62">
        <f>D61</f>
        <v>9255.245</v>
      </c>
      <c r="E60" s="62">
        <f>+D60/C60*100</f>
        <v>99.98445447635461</v>
      </c>
      <c r="F60" s="21" t="s">
        <v>2</v>
      </c>
      <c r="G60" s="5"/>
      <c r="H60" s="51"/>
      <c r="I60" s="60"/>
      <c r="J60" s="21">
        <f>SUM(J61:J62)/2</f>
        <v>100</v>
      </c>
      <c r="K60" s="66">
        <f>J60/E60</f>
        <v>1.0001554794065417</v>
      </c>
      <c r="L60" s="5" t="s">
        <v>22</v>
      </c>
    </row>
    <row r="61" spans="1:12" ht="28.5" customHeight="1">
      <c r="A61" s="164"/>
      <c r="B61" s="30" t="s">
        <v>21</v>
      </c>
      <c r="C61" s="3">
        <v>9256.684</v>
      </c>
      <c r="D61" s="3">
        <v>9255.245</v>
      </c>
      <c r="E61" s="3">
        <f>D61/C61*100</f>
        <v>99.98445447635461</v>
      </c>
      <c r="F61" s="16" t="s">
        <v>141</v>
      </c>
      <c r="G61" s="18" t="s">
        <v>7</v>
      </c>
      <c r="H61" s="20">
        <v>38</v>
      </c>
      <c r="I61" s="20">
        <v>38</v>
      </c>
      <c r="J61" s="3">
        <f>(I61/H61)*100</f>
        <v>100</v>
      </c>
      <c r="K61" s="18"/>
      <c r="L61" s="5"/>
    </row>
    <row r="62" spans="1:12" ht="24">
      <c r="A62" s="165"/>
      <c r="B62" s="18"/>
      <c r="C62" s="3"/>
      <c r="D62" s="3"/>
      <c r="E62" s="3"/>
      <c r="F62" s="16" t="s">
        <v>142</v>
      </c>
      <c r="G62" s="4" t="s">
        <v>53</v>
      </c>
      <c r="H62" s="20">
        <v>65.9</v>
      </c>
      <c r="I62" s="20">
        <v>65.9</v>
      </c>
      <c r="J62" s="3">
        <f>(I62/H62)*100</f>
        <v>100</v>
      </c>
      <c r="K62" s="18"/>
      <c r="L62" s="4"/>
    </row>
    <row r="63" spans="1:12" ht="25.5" customHeight="1">
      <c r="A63" s="163" t="s">
        <v>126</v>
      </c>
      <c r="B63" s="21" t="s">
        <v>2</v>
      </c>
      <c r="C63" s="62">
        <f>C64+C65</f>
        <v>40122.928</v>
      </c>
      <c r="D63" s="62">
        <f>D64+D65</f>
        <v>40088.22</v>
      </c>
      <c r="E63" s="62">
        <f>+D63/C63*100</f>
        <v>99.91349584457046</v>
      </c>
      <c r="F63" s="21" t="s">
        <v>2</v>
      </c>
      <c r="G63" s="5"/>
      <c r="H63" s="51"/>
      <c r="I63" s="60"/>
      <c r="J63" s="21">
        <f>SUM(J64:J68)/5</f>
        <v>100</v>
      </c>
      <c r="K63" s="66">
        <f>J63/E63</f>
        <v>1.0008657904990543</v>
      </c>
      <c r="L63" s="5" t="s">
        <v>22</v>
      </c>
    </row>
    <row r="64" spans="1:12" ht="18.75" customHeight="1">
      <c r="A64" s="164"/>
      <c r="B64" s="30" t="s">
        <v>21</v>
      </c>
      <c r="C64" s="3">
        <v>27768.228</v>
      </c>
      <c r="D64" s="3">
        <v>27760.1</v>
      </c>
      <c r="E64" s="3">
        <f>D64/C64*100</f>
        <v>99.97072913691144</v>
      </c>
      <c r="F64" s="71" t="s">
        <v>51</v>
      </c>
      <c r="G64" s="18" t="s">
        <v>7</v>
      </c>
      <c r="H64" s="18">
        <v>32</v>
      </c>
      <c r="I64" s="18">
        <v>32</v>
      </c>
      <c r="J64" s="3">
        <f>I64/H64*100</f>
        <v>100</v>
      </c>
      <c r="K64" s="18"/>
      <c r="L64" s="4"/>
    </row>
    <row r="65" spans="1:12" ht="18" customHeight="1">
      <c r="A65" s="164"/>
      <c r="B65" s="31" t="s">
        <v>10</v>
      </c>
      <c r="C65" s="3">
        <v>12354.7</v>
      </c>
      <c r="D65" s="3">
        <v>12328.12</v>
      </c>
      <c r="E65" s="3">
        <f>D65/C65*100</f>
        <v>99.7848592033801</v>
      </c>
      <c r="F65" s="16" t="s">
        <v>137</v>
      </c>
      <c r="G65" s="18" t="s">
        <v>52</v>
      </c>
      <c r="H65" s="18">
        <v>2979.28</v>
      </c>
      <c r="I65" s="18">
        <v>2979.28</v>
      </c>
      <c r="J65" s="3">
        <f>I65/H65*100</f>
        <v>100</v>
      </c>
      <c r="K65" s="18"/>
      <c r="L65" s="5"/>
    </row>
    <row r="66" spans="1:12" ht="19.5" customHeight="1">
      <c r="A66" s="164"/>
      <c r="B66" s="18"/>
      <c r="C66" s="3"/>
      <c r="D66" s="3"/>
      <c r="E66" s="3"/>
      <c r="F66" s="16" t="s">
        <v>65</v>
      </c>
      <c r="G66" s="18" t="s">
        <v>52</v>
      </c>
      <c r="H66" s="18">
        <v>24448</v>
      </c>
      <c r="I66" s="18">
        <v>24448</v>
      </c>
      <c r="J66" s="3">
        <f>I66/H66*100</f>
        <v>100</v>
      </c>
      <c r="K66" s="18"/>
      <c r="L66" s="4"/>
    </row>
    <row r="67" spans="1:12" ht="20.25" customHeight="1">
      <c r="A67" s="164"/>
      <c r="B67" s="10"/>
      <c r="C67" s="18"/>
      <c r="D67" s="18"/>
      <c r="E67" s="72"/>
      <c r="F67" s="16" t="s">
        <v>81</v>
      </c>
      <c r="G67" s="18" t="s">
        <v>53</v>
      </c>
      <c r="H67" s="18">
        <v>64</v>
      </c>
      <c r="I67" s="18">
        <v>64</v>
      </c>
      <c r="J67" s="3">
        <f>I67/H67*100</f>
        <v>100</v>
      </c>
      <c r="K67" s="18"/>
      <c r="L67" s="4"/>
    </row>
    <row r="68" spans="1:12" ht="22.5" customHeight="1">
      <c r="A68" s="164"/>
      <c r="B68" s="10"/>
      <c r="C68" s="18"/>
      <c r="D68" s="18"/>
      <c r="E68" s="72"/>
      <c r="F68" s="16" t="s">
        <v>127</v>
      </c>
      <c r="G68" s="18" t="s">
        <v>53</v>
      </c>
      <c r="H68" s="18">
        <v>1.8</v>
      </c>
      <c r="I68" s="18">
        <v>1.8</v>
      </c>
      <c r="J68" s="3">
        <f>I68/H68*100</f>
        <v>100</v>
      </c>
      <c r="K68" s="18"/>
      <c r="L68" s="4"/>
    </row>
    <row r="69" spans="1:13" ht="22.5" customHeight="1">
      <c r="A69" s="160" t="s">
        <v>280</v>
      </c>
      <c r="B69" s="60" t="s">
        <v>2</v>
      </c>
      <c r="C69" s="66">
        <f>C70</f>
        <v>335</v>
      </c>
      <c r="D69" s="66">
        <f>D70</f>
        <v>335</v>
      </c>
      <c r="E69" s="66">
        <f>D69/C69*100</f>
        <v>100</v>
      </c>
      <c r="F69" s="5" t="s">
        <v>2</v>
      </c>
      <c r="G69" s="18"/>
      <c r="H69" s="18"/>
      <c r="I69" s="60"/>
      <c r="J69" s="21">
        <f>(J70+J71+J72+J73)/4</f>
        <v>100</v>
      </c>
      <c r="K69" s="66">
        <f>E69/J69</f>
        <v>1</v>
      </c>
      <c r="L69" s="5" t="s">
        <v>4</v>
      </c>
      <c r="M69" s="6"/>
    </row>
    <row r="70" spans="1:12" ht="22.5" customHeight="1">
      <c r="A70" s="161"/>
      <c r="B70" s="30" t="s">
        <v>21</v>
      </c>
      <c r="C70" s="20">
        <v>335</v>
      </c>
      <c r="D70" s="20">
        <v>335</v>
      </c>
      <c r="E70" s="121"/>
      <c r="F70" s="16" t="s">
        <v>284</v>
      </c>
      <c r="G70" s="18" t="s">
        <v>1</v>
      </c>
      <c r="H70" s="18">
        <v>18</v>
      </c>
      <c r="I70" s="18">
        <v>18</v>
      </c>
      <c r="J70" s="3">
        <f>I70/H70*100</f>
        <v>100</v>
      </c>
      <c r="K70" s="18"/>
      <c r="L70" s="4"/>
    </row>
    <row r="71" spans="1:12" ht="22.5" customHeight="1">
      <c r="A71" s="161"/>
      <c r="B71" s="10"/>
      <c r="C71" s="10"/>
      <c r="D71" s="10"/>
      <c r="E71" s="10"/>
      <c r="F71" s="16" t="s">
        <v>285</v>
      </c>
      <c r="G71" s="18" t="s">
        <v>202</v>
      </c>
      <c r="H71" s="18">
        <v>5</v>
      </c>
      <c r="I71" s="18">
        <v>5</v>
      </c>
      <c r="J71" s="3">
        <f>I71/H71*100</f>
        <v>100</v>
      </c>
      <c r="K71" s="18"/>
      <c r="L71" s="4"/>
    </row>
    <row r="72" spans="1:12" ht="22.5" customHeight="1">
      <c r="A72" s="161"/>
      <c r="B72" s="10"/>
      <c r="C72" s="20"/>
      <c r="D72" s="20"/>
      <c r="E72" s="121"/>
      <c r="F72" s="16" t="s">
        <v>286</v>
      </c>
      <c r="G72" s="18" t="s">
        <v>95</v>
      </c>
      <c r="H72" s="18">
        <v>5.8</v>
      </c>
      <c r="I72" s="18">
        <v>5.8</v>
      </c>
      <c r="J72" s="3">
        <f>I72/H72*100</f>
        <v>100</v>
      </c>
      <c r="K72" s="18"/>
      <c r="L72" s="4"/>
    </row>
    <row r="73" spans="1:12" ht="22.5" customHeight="1">
      <c r="A73" s="162"/>
      <c r="B73" s="10"/>
      <c r="C73" s="20"/>
      <c r="D73" s="20"/>
      <c r="E73" s="121"/>
      <c r="F73" s="16" t="s">
        <v>287</v>
      </c>
      <c r="G73" s="18" t="s">
        <v>52</v>
      </c>
      <c r="H73" s="18">
        <v>17</v>
      </c>
      <c r="I73" s="18">
        <v>17</v>
      </c>
      <c r="J73" s="3">
        <f>I73/H73*100</f>
        <v>100</v>
      </c>
      <c r="K73" s="18"/>
      <c r="L73" s="4"/>
    </row>
    <row r="74" spans="1:12" ht="22.5" customHeight="1">
      <c r="A74" s="177" t="s">
        <v>70</v>
      </c>
      <c r="B74" s="21" t="s">
        <v>2</v>
      </c>
      <c r="C74" s="62">
        <f>SUM(C75:C77)</f>
        <v>80702.069</v>
      </c>
      <c r="D74" s="62">
        <f>SUM(D75:D77)</f>
        <v>80455.9</v>
      </c>
      <c r="E74" s="62">
        <f aca="true" t="shared" si="4" ref="E74:E80">D74/C74*100</f>
        <v>99.69496568916962</v>
      </c>
      <c r="F74" s="21" t="s">
        <v>2</v>
      </c>
      <c r="G74" s="5"/>
      <c r="H74" s="51"/>
      <c r="I74" s="60"/>
      <c r="J74" s="21">
        <f>SUM(J75:J77)/3</f>
        <v>100</v>
      </c>
      <c r="K74" s="66">
        <f>J74/E74</f>
        <v>1.0030596761704238</v>
      </c>
      <c r="L74" s="5" t="s">
        <v>22</v>
      </c>
    </row>
    <row r="75" spans="1:12" ht="37.5" customHeight="1">
      <c r="A75" s="177"/>
      <c r="B75" s="134" t="s">
        <v>21</v>
      </c>
      <c r="C75" s="73">
        <v>14994.3</v>
      </c>
      <c r="D75" s="73">
        <v>14748.14</v>
      </c>
      <c r="E75" s="74">
        <f t="shared" si="4"/>
        <v>98.35830949093989</v>
      </c>
      <c r="F75" s="116" t="s">
        <v>152</v>
      </c>
      <c r="G75" s="75" t="s">
        <v>53</v>
      </c>
      <c r="H75" s="23">
        <v>2.743</v>
      </c>
      <c r="I75" s="18">
        <v>2.743</v>
      </c>
      <c r="J75" s="3">
        <f>I75/H75*100</f>
        <v>100</v>
      </c>
      <c r="K75" s="20"/>
      <c r="L75" s="4"/>
    </row>
    <row r="76" spans="1:12" ht="27" customHeight="1">
      <c r="A76" s="178"/>
      <c r="B76" s="31" t="s">
        <v>10</v>
      </c>
      <c r="C76" s="3">
        <v>65009.338</v>
      </c>
      <c r="D76" s="3">
        <v>65009.329</v>
      </c>
      <c r="E76" s="62">
        <f t="shared" si="4"/>
        <v>99.99998615583502</v>
      </c>
      <c r="F76" s="16" t="s">
        <v>298</v>
      </c>
      <c r="G76" s="75" t="s">
        <v>299</v>
      </c>
      <c r="H76" s="76">
        <v>27.4</v>
      </c>
      <c r="I76" s="76">
        <v>27.4</v>
      </c>
      <c r="J76" s="73">
        <v>100</v>
      </c>
      <c r="K76" s="18"/>
      <c r="L76" s="4"/>
    </row>
    <row r="77" spans="1:12" ht="26.25" customHeight="1">
      <c r="A77" s="178"/>
      <c r="B77" s="31" t="s">
        <v>9</v>
      </c>
      <c r="C77" s="3">
        <v>698.431</v>
      </c>
      <c r="D77" s="3">
        <v>698.431</v>
      </c>
      <c r="E77" s="62">
        <f t="shared" si="4"/>
        <v>100</v>
      </c>
      <c r="F77" s="116" t="s">
        <v>153</v>
      </c>
      <c r="G77" s="18" t="s">
        <v>47</v>
      </c>
      <c r="H77" s="18">
        <v>4</v>
      </c>
      <c r="I77" s="18">
        <v>4</v>
      </c>
      <c r="J77" s="3">
        <f>(I77/H77)*100</f>
        <v>100</v>
      </c>
      <c r="K77" s="18"/>
      <c r="L77" s="4"/>
    </row>
    <row r="78" spans="1:12" ht="24.75" customHeight="1">
      <c r="A78" s="132" t="s">
        <v>64</v>
      </c>
      <c r="B78" s="21" t="s">
        <v>2</v>
      </c>
      <c r="C78" s="62">
        <f>SUM(C79:C80)</f>
        <v>27896.66</v>
      </c>
      <c r="D78" s="62">
        <f>SUM(D79:D80)</f>
        <v>27550.5</v>
      </c>
      <c r="E78" s="62">
        <f t="shared" si="4"/>
        <v>98.75913460607829</v>
      </c>
      <c r="F78" s="21" t="s">
        <v>2</v>
      </c>
      <c r="G78" s="18"/>
      <c r="H78" s="18"/>
      <c r="I78" s="18"/>
      <c r="J78" s="21">
        <f>J79/1</f>
        <v>100</v>
      </c>
      <c r="K78" s="66">
        <f>J78/E78</f>
        <v>1.0125645632565652</v>
      </c>
      <c r="L78" s="62" t="s">
        <v>22</v>
      </c>
    </row>
    <row r="79" spans="1:12" ht="42.75" customHeight="1">
      <c r="A79" s="133"/>
      <c r="B79" s="3" t="s">
        <v>21</v>
      </c>
      <c r="C79" s="3">
        <v>7963.95</v>
      </c>
      <c r="D79" s="3">
        <v>7617.79</v>
      </c>
      <c r="E79" s="68">
        <f t="shared" si="4"/>
        <v>95.65341319320186</v>
      </c>
      <c r="F79" s="16" t="s">
        <v>71</v>
      </c>
      <c r="G79" s="18" t="s">
        <v>53</v>
      </c>
      <c r="H79" s="18">
        <v>2.743</v>
      </c>
      <c r="I79" s="18">
        <v>2.743</v>
      </c>
      <c r="J79" s="3">
        <f>(I79/H79)*100</f>
        <v>100</v>
      </c>
      <c r="K79" s="18"/>
      <c r="L79" s="68"/>
    </row>
    <row r="80" spans="1:12" ht="27" customHeight="1">
      <c r="A80" s="133"/>
      <c r="B80" s="3" t="s">
        <v>10</v>
      </c>
      <c r="C80" s="3">
        <v>19932.71</v>
      </c>
      <c r="D80" s="3">
        <v>19932.71</v>
      </c>
      <c r="E80" s="68">
        <f t="shared" si="4"/>
        <v>100</v>
      </c>
      <c r="F80" s="16"/>
      <c r="G80" s="18"/>
      <c r="H80" s="18"/>
      <c r="I80" s="18"/>
      <c r="J80" s="3"/>
      <c r="K80" s="18"/>
      <c r="L80" s="68"/>
    </row>
    <row r="81" spans="1:12" ht="27" customHeight="1">
      <c r="A81" s="131"/>
      <c r="B81" s="3"/>
      <c r="C81" s="3"/>
      <c r="D81" s="3"/>
      <c r="E81" s="68"/>
      <c r="F81" s="16"/>
      <c r="G81" s="18"/>
      <c r="H81" s="18"/>
      <c r="I81" s="18"/>
      <c r="J81" s="3"/>
      <c r="K81" s="18"/>
      <c r="L81" s="68"/>
    </row>
    <row r="82" spans="1:12" ht="26.25" customHeight="1">
      <c r="A82" s="154" t="s">
        <v>63</v>
      </c>
      <c r="B82" s="21" t="s">
        <v>2</v>
      </c>
      <c r="C82" s="62">
        <f>C83+C84+C85</f>
        <v>3798.8399999999997</v>
      </c>
      <c r="D82" s="62">
        <f>D83+D84+D85</f>
        <v>3798.8399999999997</v>
      </c>
      <c r="E82" s="62">
        <f>D82/C82*100</f>
        <v>100</v>
      </c>
      <c r="F82" s="21" t="s">
        <v>2</v>
      </c>
      <c r="G82" s="18"/>
      <c r="H82" s="18"/>
      <c r="I82" s="18"/>
      <c r="J82" s="21">
        <f>J83/1</f>
        <v>100</v>
      </c>
      <c r="K82" s="66">
        <f>J82/E82</f>
        <v>1</v>
      </c>
      <c r="L82" s="62" t="s">
        <v>4</v>
      </c>
    </row>
    <row r="83" spans="1:12" ht="36" customHeight="1">
      <c r="A83" s="155"/>
      <c r="B83" s="3" t="s">
        <v>21</v>
      </c>
      <c r="C83" s="68">
        <v>1229.09</v>
      </c>
      <c r="D83" s="68">
        <v>1229.09</v>
      </c>
      <c r="E83" s="68">
        <f>+D83/C83*100</f>
        <v>100</v>
      </c>
      <c r="F83" s="16" t="s">
        <v>72</v>
      </c>
      <c r="G83" s="18" t="s">
        <v>1</v>
      </c>
      <c r="H83" s="18">
        <v>4</v>
      </c>
      <c r="I83" s="18">
        <v>4</v>
      </c>
      <c r="J83" s="3">
        <f>(I83/H83)*100</f>
        <v>100</v>
      </c>
      <c r="K83" s="18"/>
      <c r="L83" s="32"/>
    </row>
    <row r="84" spans="1:12" ht="36" customHeight="1">
      <c r="A84" s="155"/>
      <c r="B84" s="3" t="s">
        <v>10</v>
      </c>
      <c r="C84" s="3">
        <v>1871.32</v>
      </c>
      <c r="D84" s="3">
        <v>1871.32</v>
      </c>
      <c r="E84" s="68">
        <f aca="true" t="shared" si="5" ref="E84:E90">D84/C84*100</f>
        <v>100</v>
      </c>
      <c r="F84" s="16"/>
      <c r="G84" s="18"/>
      <c r="H84" s="18"/>
      <c r="I84" s="18"/>
      <c r="J84" s="3"/>
      <c r="K84" s="18"/>
      <c r="L84" s="32"/>
    </row>
    <row r="85" spans="1:12" ht="36" customHeight="1">
      <c r="A85" s="156"/>
      <c r="B85" s="3" t="s">
        <v>9</v>
      </c>
      <c r="C85" s="3">
        <v>698.43</v>
      </c>
      <c r="D85" s="3">
        <v>698.43</v>
      </c>
      <c r="E85" s="68">
        <f t="shared" si="5"/>
        <v>100</v>
      </c>
      <c r="F85" s="16"/>
      <c r="G85" s="18"/>
      <c r="H85" s="18"/>
      <c r="I85" s="18"/>
      <c r="J85" s="3"/>
      <c r="K85" s="18"/>
      <c r="L85" s="32"/>
    </row>
    <row r="86" spans="1:12" ht="29.25" customHeight="1">
      <c r="A86" s="154" t="s">
        <v>73</v>
      </c>
      <c r="B86" s="21" t="s">
        <v>2</v>
      </c>
      <c r="C86" s="62">
        <f>C87</f>
        <v>5826.4</v>
      </c>
      <c r="D86" s="62">
        <f>D87</f>
        <v>5826.4</v>
      </c>
      <c r="E86" s="62">
        <f t="shared" si="5"/>
        <v>100</v>
      </c>
      <c r="F86" s="21" t="s">
        <v>2</v>
      </c>
      <c r="G86" s="18"/>
      <c r="H86" s="18"/>
      <c r="I86" s="18"/>
      <c r="J86" s="21">
        <f>J87</f>
        <v>100</v>
      </c>
      <c r="K86" s="62">
        <f>J86/E86</f>
        <v>1</v>
      </c>
      <c r="L86" s="62" t="s">
        <v>4</v>
      </c>
    </row>
    <row r="87" spans="1:12" ht="68.25" customHeight="1">
      <c r="A87" s="156"/>
      <c r="B87" s="3" t="s">
        <v>21</v>
      </c>
      <c r="C87" s="68">
        <v>5826.4</v>
      </c>
      <c r="D87" s="68">
        <v>5826.4</v>
      </c>
      <c r="E87" s="68">
        <f t="shared" si="5"/>
        <v>100</v>
      </c>
      <c r="F87" s="16" t="s">
        <v>154</v>
      </c>
      <c r="G87" s="18" t="s">
        <v>52</v>
      </c>
      <c r="H87" s="18">
        <v>27.4</v>
      </c>
      <c r="I87" s="18">
        <v>27.4</v>
      </c>
      <c r="J87" s="3">
        <f>I87/H87*100</f>
        <v>100</v>
      </c>
      <c r="K87" s="18"/>
      <c r="L87" s="68"/>
    </row>
    <row r="88" spans="1:12" ht="27" customHeight="1">
      <c r="A88" s="154" t="s">
        <v>304</v>
      </c>
      <c r="B88" s="126" t="s">
        <v>2</v>
      </c>
      <c r="C88" s="68">
        <f>C89+C90</f>
        <v>43280.17</v>
      </c>
      <c r="D88" s="68">
        <f>D89+D90</f>
        <v>43280.16</v>
      </c>
      <c r="E88" s="68">
        <f t="shared" si="5"/>
        <v>99.99997689473032</v>
      </c>
      <c r="F88" s="5" t="s">
        <v>2</v>
      </c>
      <c r="G88" s="18"/>
      <c r="H88" s="18"/>
      <c r="I88" s="18"/>
      <c r="J88" s="3"/>
      <c r="K88" s="18"/>
      <c r="L88" s="68"/>
    </row>
    <row r="89" spans="1:12" ht="27" customHeight="1">
      <c r="A89" s="155"/>
      <c r="B89" s="3" t="s">
        <v>21</v>
      </c>
      <c r="C89" s="68">
        <v>74.86</v>
      </c>
      <c r="D89" s="68">
        <v>74.86</v>
      </c>
      <c r="E89" s="68">
        <f t="shared" si="5"/>
        <v>100</v>
      </c>
      <c r="F89" s="16"/>
      <c r="G89" s="18"/>
      <c r="H89" s="18"/>
      <c r="I89" s="18"/>
      <c r="J89" s="3"/>
      <c r="K89" s="18"/>
      <c r="L89" s="68"/>
    </row>
    <row r="90" spans="1:12" ht="27" customHeight="1">
      <c r="A90" s="156"/>
      <c r="B90" s="3" t="s">
        <v>10</v>
      </c>
      <c r="C90" s="68">
        <v>43205.31</v>
      </c>
      <c r="D90" s="68">
        <v>43205.3</v>
      </c>
      <c r="E90" s="68">
        <f t="shared" si="5"/>
        <v>99.9999768546968</v>
      </c>
      <c r="F90" s="16"/>
      <c r="G90" s="18"/>
      <c r="H90" s="18"/>
      <c r="I90" s="18"/>
      <c r="J90" s="3"/>
      <c r="K90" s="18"/>
      <c r="L90" s="68"/>
    </row>
    <row r="91" spans="1:12" ht="27.75" customHeight="1">
      <c r="A91" s="163" t="s">
        <v>144</v>
      </c>
      <c r="B91" s="21" t="s">
        <v>2</v>
      </c>
      <c r="C91" s="62">
        <f>C92+C93</f>
        <v>3651.263</v>
      </c>
      <c r="D91" s="62">
        <f>D92+D93</f>
        <v>3651.263</v>
      </c>
      <c r="E91" s="62">
        <f>+D91/C91*100</f>
        <v>100</v>
      </c>
      <c r="F91" s="21" t="s">
        <v>2</v>
      </c>
      <c r="G91" s="5"/>
      <c r="H91" s="21"/>
      <c r="I91" s="21"/>
      <c r="J91" s="21">
        <f>SUM(J92:J94)/3</f>
        <v>100</v>
      </c>
      <c r="K91" s="21">
        <f>J91/E91</f>
        <v>1</v>
      </c>
      <c r="L91" s="5" t="s">
        <v>4</v>
      </c>
    </row>
    <row r="92" spans="1:12" ht="27" customHeight="1">
      <c r="A92" s="176"/>
      <c r="B92" s="30" t="s">
        <v>21</v>
      </c>
      <c r="C92" s="3">
        <v>1613.263</v>
      </c>
      <c r="D92" s="3">
        <v>1613.263</v>
      </c>
      <c r="E92" s="3">
        <f>D92/C92*100</f>
        <v>100</v>
      </c>
      <c r="F92" s="16" t="s">
        <v>192</v>
      </c>
      <c r="G92" s="18" t="s">
        <v>5</v>
      </c>
      <c r="H92" s="3">
        <v>70.1</v>
      </c>
      <c r="I92" s="3">
        <v>70.1</v>
      </c>
      <c r="J92" s="3">
        <f>I92/H92*100</f>
        <v>100</v>
      </c>
      <c r="K92" s="3"/>
      <c r="L92" s="68"/>
    </row>
    <row r="93" spans="1:12" ht="27" customHeight="1">
      <c r="A93" s="176"/>
      <c r="B93" s="30" t="s">
        <v>10</v>
      </c>
      <c r="C93" s="3">
        <v>2038</v>
      </c>
      <c r="D93" s="3">
        <v>2038</v>
      </c>
      <c r="E93" s="3"/>
      <c r="F93" s="16" t="s">
        <v>193</v>
      </c>
      <c r="G93" s="18" t="s">
        <v>5</v>
      </c>
      <c r="H93" s="3">
        <v>30.6</v>
      </c>
      <c r="I93" s="3">
        <v>30.6</v>
      </c>
      <c r="J93" s="3">
        <f>I93/H93*100</f>
        <v>100</v>
      </c>
      <c r="K93" s="3"/>
      <c r="L93" s="68"/>
    </row>
    <row r="94" spans="1:12" ht="27" customHeight="1">
      <c r="A94" s="176"/>
      <c r="B94" s="18"/>
      <c r="C94" s="3"/>
      <c r="D94" s="3"/>
      <c r="E94" s="3"/>
      <c r="F94" s="16" t="s">
        <v>194</v>
      </c>
      <c r="G94" s="18" t="s">
        <v>28</v>
      </c>
      <c r="H94" s="3">
        <v>1747</v>
      </c>
      <c r="I94" s="3">
        <v>1747</v>
      </c>
      <c r="J94" s="3">
        <f>I94/H94*100</f>
        <v>100</v>
      </c>
      <c r="K94" s="3"/>
      <c r="L94" s="68"/>
    </row>
    <row r="95" spans="1:12" ht="19.5" customHeight="1">
      <c r="A95" s="177" t="s">
        <v>297</v>
      </c>
      <c r="B95" s="28" t="s">
        <v>2</v>
      </c>
      <c r="C95" s="29">
        <f>C96+C97</f>
        <v>24144.611</v>
      </c>
      <c r="D95" s="29">
        <f>D96+D97</f>
        <v>24143.756999999998</v>
      </c>
      <c r="E95" s="29">
        <f>+D95/C95*100</f>
        <v>99.99646297884027</v>
      </c>
      <c r="F95" s="34" t="s">
        <v>2</v>
      </c>
      <c r="G95" s="18"/>
      <c r="H95" s="3"/>
      <c r="I95" s="3"/>
      <c r="J95" s="21">
        <f>SUM(J96:J100)/5</f>
        <v>100</v>
      </c>
      <c r="K95" s="51">
        <f>J95/E95</f>
        <v>1.0000353714626935</v>
      </c>
      <c r="L95" s="5" t="s">
        <v>22</v>
      </c>
    </row>
    <row r="96" spans="1:14" ht="36">
      <c r="A96" s="177"/>
      <c r="B96" s="30" t="s">
        <v>21</v>
      </c>
      <c r="C96" s="31">
        <v>19959.792</v>
      </c>
      <c r="D96" s="31">
        <v>19958.938</v>
      </c>
      <c r="E96" s="31">
        <f>D96/C96*100</f>
        <v>99.99572139829912</v>
      </c>
      <c r="F96" s="47" t="s">
        <v>67</v>
      </c>
      <c r="G96" s="18" t="s">
        <v>5</v>
      </c>
      <c r="H96" s="22">
        <v>98</v>
      </c>
      <c r="I96" s="22">
        <v>98</v>
      </c>
      <c r="J96" s="3">
        <f>I96/H96*100</f>
        <v>100</v>
      </c>
      <c r="K96" s="3"/>
      <c r="L96" s="14"/>
      <c r="M96" s="101"/>
      <c r="N96" s="101"/>
    </row>
    <row r="97" spans="1:12" ht="75" customHeight="1">
      <c r="A97" s="177"/>
      <c r="B97" s="31" t="s">
        <v>10</v>
      </c>
      <c r="C97" s="35">
        <v>4184.819</v>
      </c>
      <c r="D97" s="35">
        <v>4184.819</v>
      </c>
      <c r="E97" s="31">
        <f>D97/C97*100</f>
        <v>100</v>
      </c>
      <c r="F97" s="46" t="s">
        <v>68</v>
      </c>
      <c r="G97" s="13" t="s">
        <v>5</v>
      </c>
      <c r="H97" s="22">
        <v>95</v>
      </c>
      <c r="I97" s="50">
        <v>95</v>
      </c>
      <c r="J97" s="12">
        <f>I97/H97*100</f>
        <v>100</v>
      </c>
      <c r="K97" s="12"/>
      <c r="L97" s="5"/>
    </row>
    <row r="98" spans="1:12" ht="36">
      <c r="A98" s="177"/>
      <c r="B98" s="30"/>
      <c r="C98" s="31"/>
      <c r="D98" s="31"/>
      <c r="E98" s="31"/>
      <c r="F98" s="47" t="s">
        <v>69</v>
      </c>
      <c r="G98" s="18" t="s">
        <v>5</v>
      </c>
      <c r="H98" s="22">
        <v>5</v>
      </c>
      <c r="I98" s="22">
        <v>5</v>
      </c>
      <c r="J98" s="3">
        <f>I98/H98*100</f>
        <v>100</v>
      </c>
      <c r="K98" s="3"/>
      <c r="L98" s="5"/>
    </row>
    <row r="99" spans="1:12" s="7" customFormat="1" ht="26.25" customHeight="1">
      <c r="A99" s="177"/>
      <c r="B99" s="30"/>
      <c r="C99" s="30"/>
      <c r="D99" s="36"/>
      <c r="E99" s="31"/>
      <c r="F99" s="47" t="s">
        <v>156</v>
      </c>
      <c r="G99" s="18" t="s">
        <v>1</v>
      </c>
      <c r="H99" s="22">
        <v>1</v>
      </c>
      <c r="I99" s="22">
        <v>1</v>
      </c>
      <c r="J99" s="3">
        <f>I99/H99*100</f>
        <v>100</v>
      </c>
      <c r="K99" s="3"/>
      <c r="L99" s="5"/>
    </row>
    <row r="100" spans="1:12" s="7" customFormat="1" ht="26.25" customHeight="1">
      <c r="A100" s="177"/>
      <c r="B100" s="30"/>
      <c r="C100" s="30"/>
      <c r="D100" s="30"/>
      <c r="E100" s="31"/>
      <c r="F100" s="47" t="s">
        <v>155</v>
      </c>
      <c r="G100" s="18" t="s">
        <v>1</v>
      </c>
      <c r="H100" s="22">
        <v>3</v>
      </c>
      <c r="I100" s="22">
        <v>3</v>
      </c>
      <c r="J100" s="3">
        <f>I100/H100*100</f>
        <v>100</v>
      </c>
      <c r="K100" s="3"/>
      <c r="L100" s="5"/>
    </row>
    <row r="101" spans="1:12" s="7" customFormat="1" ht="65.25" customHeight="1">
      <c r="A101" s="154" t="s">
        <v>103</v>
      </c>
      <c r="B101" s="28" t="s">
        <v>2</v>
      </c>
      <c r="C101" s="29">
        <f>C102+C103</f>
        <v>23261.71</v>
      </c>
      <c r="D101" s="29">
        <f>D102+D103</f>
        <v>23260.86</v>
      </c>
      <c r="E101" s="29">
        <f>D101/C101*100</f>
        <v>99.99634592641729</v>
      </c>
      <c r="F101" s="21" t="s">
        <v>2</v>
      </c>
      <c r="G101" s="18"/>
      <c r="H101" s="3"/>
      <c r="I101" s="3"/>
      <c r="J101" s="21">
        <f>SUM(J102:J104)/3</f>
        <v>100</v>
      </c>
      <c r="K101" s="21">
        <f>J101/E101</f>
        <v>1.0000365420711013</v>
      </c>
      <c r="L101" s="5" t="s">
        <v>4</v>
      </c>
    </row>
    <row r="102" spans="1:12" s="7" customFormat="1" ht="38.25" customHeight="1">
      <c r="A102" s="155"/>
      <c r="B102" s="35" t="s">
        <v>21</v>
      </c>
      <c r="C102" s="31">
        <v>19076.89</v>
      </c>
      <c r="D102" s="31">
        <v>19076.04</v>
      </c>
      <c r="E102" s="37">
        <f>D102/C102*100</f>
        <v>99.99554434711318</v>
      </c>
      <c r="F102" s="16" t="s">
        <v>67</v>
      </c>
      <c r="G102" s="18" t="s">
        <v>5</v>
      </c>
      <c r="H102" s="22">
        <v>98</v>
      </c>
      <c r="I102" s="3">
        <v>98</v>
      </c>
      <c r="J102" s="3">
        <f>I102/H102*100</f>
        <v>100</v>
      </c>
      <c r="K102" s="3"/>
      <c r="L102" s="5"/>
    </row>
    <row r="103" spans="1:12" s="7" customFormat="1" ht="72">
      <c r="A103" s="155"/>
      <c r="B103" s="30" t="s">
        <v>10</v>
      </c>
      <c r="C103" s="35">
        <v>4184.82</v>
      </c>
      <c r="D103" s="35">
        <v>4184.82</v>
      </c>
      <c r="E103" s="37">
        <f>D103/C103*100</f>
        <v>100</v>
      </c>
      <c r="F103" s="16" t="s">
        <v>68</v>
      </c>
      <c r="G103" s="18" t="s">
        <v>5</v>
      </c>
      <c r="H103" s="22">
        <v>95</v>
      </c>
      <c r="I103" s="22">
        <v>95</v>
      </c>
      <c r="J103" s="3">
        <f>I103/H103*100</f>
        <v>100</v>
      </c>
      <c r="K103" s="3"/>
      <c r="L103" s="5"/>
    </row>
    <row r="104" spans="1:12" s="7" customFormat="1" ht="36">
      <c r="A104" s="156"/>
      <c r="B104" s="30"/>
      <c r="C104" s="30"/>
      <c r="D104" s="36"/>
      <c r="E104" s="37"/>
      <c r="F104" s="16" t="s">
        <v>69</v>
      </c>
      <c r="G104" s="18" t="s">
        <v>5</v>
      </c>
      <c r="H104" s="22">
        <v>5</v>
      </c>
      <c r="I104" s="22">
        <v>5</v>
      </c>
      <c r="J104" s="3">
        <f>I104/H104*100</f>
        <v>100</v>
      </c>
      <c r="K104" s="3"/>
      <c r="L104" s="5"/>
    </row>
    <row r="105" spans="1:12" s="7" customFormat="1" ht="72" customHeight="1">
      <c r="A105" s="160" t="s">
        <v>99</v>
      </c>
      <c r="B105" s="28" t="s">
        <v>2</v>
      </c>
      <c r="C105" s="29">
        <f>C106</f>
        <v>882.9</v>
      </c>
      <c r="D105" s="29">
        <f>D106</f>
        <v>882.9</v>
      </c>
      <c r="E105" s="29">
        <f>D105/C105*100</f>
        <v>100</v>
      </c>
      <c r="F105" s="21" t="s">
        <v>2</v>
      </c>
      <c r="G105" s="18"/>
      <c r="H105" s="3"/>
      <c r="I105" s="3"/>
      <c r="J105" s="21">
        <f>(J106+J107)/2</f>
        <v>100</v>
      </c>
      <c r="K105" s="21">
        <f>J105/E105</f>
        <v>1</v>
      </c>
      <c r="L105" s="5" t="s">
        <v>4</v>
      </c>
    </row>
    <row r="106" spans="1:12" s="7" customFormat="1" ht="26.25" customHeight="1">
      <c r="A106" s="161"/>
      <c r="B106" s="35" t="s">
        <v>21</v>
      </c>
      <c r="C106" s="36">
        <v>882.9</v>
      </c>
      <c r="D106" s="36">
        <v>882.9</v>
      </c>
      <c r="E106" s="37">
        <f>D106/C106*100</f>
        <v>100</v>
      </c>
      <c r="F106" s="16" t="s">
        <v>100</v>
      </c>
      <c r="G106" s="4" t="s">
        <v>102</v>
      </c>
      <c r="H106" s="24">
        <v>3</v>
      </c>
      <c r="I106" s="24">
        <v>3</v>
      </c>
      <c r="J106" s="3">
        <f>I106/H106*100</f>
        <v>100</v>
      </c>
      <c r="K106" s="3"/>
      <c r="L106" s="5"/>
    </row>
    <row r="107" spans="1:12" s="7" customFormat="1" ht="26.25" customHeight="1">
      <c r="A107" s="162"/>
      <c r="B107" s="35"/>
      <c r="C107" s="30"/>
      <c r="D107" s="36"/>
      <c r="E107" s="37"/>
      <c r="F107" s="25" t="s">
        <v>101</v>
      </c>
      <c r="G107" s="18" t="s">
        <v>1</v>
      </c>
      <c r="H107" s="24">
        <v>3</v>
      </c>
      <c r="I107" s="24">
        <v>3</v>
      </c>
      <c r="J107" s="3">
        <f>I107/H107*100</f>
        <v>100</v>
      </c>
      <c r="K107" s="3"/>
      <c r="L107" s="5"/>
    </row>
    <row r="108" spans="1:12" s="7" customFormat="1" ht="21.75" customHeight="1">
      <c r="A108" s="163" t="s">
        <v>125</v>
      </c>
      <c r="B108" s="29" t="s">
        <v>2</v>
      </c>
      <c r="C108" s="29">
        <f>C109+C110</f>
        <v>9154.841</v>
      </c>
      <c r="D108" s="29">
        <f>D109+D110</f>
        <v>8456.189</v>
      </c>
      <c r="E108" s="29">
        <f>D108/C108*100</f>
        <v>92.3684966238081</v>
      </c>
      <c r="F108" s="123" t="s">
        <v>2</v>
      </c>
      <c r="G108" s="40"/>
      <c r="H108" s="41"/>
      <c r="I108" s="41"/>
      <c r="J108" s="21">
        <f>(J109+J110)/2</f>
        <v>100</v>
      </c>
      <c r="K108" s="123">
        <f>J108/E108</f>
        <v>1.0826201968759213</v>
      </c>
      <c r="L108" s="123" t="s">
        <v>4</v>
      </c>
    </row>
    <row r="109" spans="1:12" s="7" customFormat="1" ht="63" customHeight="1">
      <c r="A109" s="164"/>
      <c r="B109" s="37" t="s">
        <v>21</v>
      </c>
      <c r="C109" s="37">
        <v>3271.931</v>
      </c>
      <c r="D109" s="37">
        <v>2573.289</v>
      </c>
      <c r="E109" s="37">
        <f>D109/C109*100</f>
        <v>78.64741035186867</v>
      </c>
      <c r="F109" s="128" t="s">
        <v>307</v>
      </c>
      <c r="G109" s="13" t="s">
        <v>5</v>
      </c>
      <c r="H109" s="12">
        <v>1.4</v>
      </c>
      <c r="I109" s="12">
        <v>1.4</v>
      </c>
      <c r="J109" s="12">
        <f>I109/H109*100</f>
        <v>100</v>
      </c>
      <c r="K109" s="112"/>
      <c r="L109" s="113"/>
    </row>
    <row r="110" spans="1:12" s="7" customFormat="1" ht="63" customHeight="1">
      <c r="A110" s="164"/>
      <c r="B110" s="37" t="s">
        <v>10</v>
      </c>
      <c r="C110" s="37">
        <v>5882.91</v>
      </c>
      <c r="D110" s="37">
        <v>5882.9</v>
      </c>
      <c r="E110" s="37">
        <f>D110/C110*100</f>
        <v>99.99983001609746</v>
      </c>
      <c r="F110" s="83" t="s">
        <v>308</v>
      </c>
      <c r="G110" s="13" t="s">
        <v>5</v>
      </c>
      <c r="H110" s="127">
        <v>18.5</v>
      </c>
      <c r="I110" s="127">
        <v>18.5</v>
      </c>
      <c r="J110" s="12">
        <f>I110/H110*100</f>
        <v>100</v>
      </c>
      <c r="K110" s="45"/>
      <c r="L110" s="48"/>
    </row>
    <row r="111" spans="1:12" s="7" customFormat="1" ht="50.25" customHeight="1">
      <c r="A111" s="163" t="s">
        <v>203</v>
      </c>
      <c r="B111" s="28" t="s">
        <v>2</v>
      </c>
      <c r="C111" s="62">
        <f>C112</f>
        <v>323.64</v>
      </c>
      <c r="D111" s="62">
        <f>D112</f>
        <v>229.96</v>
      </c>
      <c r="E111" s="62">
        <f>D111/C111*100</f>
        <v>71.05425781732791</v>
      </c>
      <c r="F111" s="21" t="s">
        <v>2</v>
      </c>
      <c r="G111" s="18"/>
      <c r="H111" s="3"/>
      <c r="I111" s="3"/>
      <c r="J111" s="21">
        <f>(J112+J113+J114)/3</f>
        <v>116.66666666666667</v>
      </c>
      <c r="K111" s="21">
        <f>J111/E111</f>
        <v>1.6419377283005738</v>
      </c>
      <c r="L111" s="5" t="s">
        <v>3</v>
      </c>
    </row>
    <row r="112" spans="1:12" s="7" customFormat="1" ht="29.25" customHeight="1">
      <c r="A112" s="164"/>
      <c r="B112" s="35" t="s">
        <v>21</v>
      </c>
      <c r="C112" s="12">
        <v>323.64</v>
      </c>
      <c r="D112" s="12">
        <v>229.96</v>
      </c>
      <c r="E112" s="32">
        <f>D112/C112*100</f>
        <v>71.05425781732791</v>
      </c>
      <c r="F112" s="25" t="s">
        <v>114</v>
      </c>
      <c r="G112" s="18" t="s">
        <v>1</v>
      </c>
      <c r="H112" s="77">
        <v>8</v>
      </c>
      <c r="I112" s="77">
        <v>8</v>
      </c>
      <c r="J112" s="3">
        <f>I112/H112*100</f>
        <v>100</v>
      </c>
      <c r="K112" s="3"/>
      <c r="L112" s="5"/>
    </row>
    <row r="113" spans="1:12" s="7" customFormat="1" ht="59.25" customHeight="1">
      <c r="A113" s="164"/>
      <c r="B113" s="35"/>
      <c r="C113" s="12"/>
      <c r="D113" s="12"/>
      <c r="E113" s="32"/>
      <c r="F113" s="16" t="s">
        <v>204</v>
      </c>
      <c r="G113" s="18" t="s">
        <v>1</v>
      </c>
      <c r="H113" s="77">
        <v>2</v>
      </c>
      <c r="I113" s="77">
        <v>3</v>
      </c>
      <c r="J113" s="3">
        <f>I113/H113*100</f>
        <v>150</v>
      </c>
      <c r="K113" s="3"/>
      <c r="L113" s="5"/>
    </row>
    <row r="114" spans="1:12" s="7" customFormat="1" ht="36">
      <c r="A114" s="164"/>
      <c r="B114" s="31"/>
      <c r="C114" s="3"/>
      <c r="D114" s="3"/>
      <c r="E114" s="68"/>
      <c r="F114" s="49" t="s">
        <v>128</v>
      </c>
      <c r="G114" s="18" t="s">
        <v>1</v>
      </c>
      <c r="H114" s="30">
        <v>25</v>
      </c>
      <c r="I114" s="30">
        <v>25</v>
      </c>
      <c r="J114" s="3">
        <f>I114/H114*100</f>
        <v>100</v>
      </c>
      <c r="K114" s="3"/>
      <c r="L114" s="5"/>
    </row>
    <row r="115" spans="1:12" ht="24.75" customHeight="1">
      <c r="A115" s="169" t="s">
        <v>24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1"/>
    </row>
    <row r="116" spans="1:12" ht="24.75" customHeight="1">
      <c r="A116" s="163" t="s">
        <v>143</v>
      </c>
      <c r="B116" s="21" t="s">
        <v>2</v>
      </c>
      <c r="C116" s="62">
        <f>C117+C118</f>
        <v>31506.541</v>
      </c>
      <c r="D116" s="62">
        <f>D117+D118</f>
        <v>31448.397</v>
      </c>
      <c r="E116" s="62">
        <f>D116/C116*100</f>
        <v>99.81545419409893</v>
      </c>
      <c r="F116" s="21" t="s">
        <v>2</v>
      </c>
      <c r="G116" s="5"/>
      <c r="H116" s="51"/>
      <c r="I116" s="60"/>
      <c r="J116" s="21">
        <f>SUM(J117:J120)/4</f>
        <v>701.5833333333333</v>
      </c>
      <c r="K116" s="66">
        <f>J116/E116</f>
        <v>7.028804697607745</v>
      </c>
      <c r="L116" s="5" t="s">
        <v>66</v>
      </c>
    </row>
    <row r="117" spans="1:12" ht="39.75" customHeight="1">
      <c r="A117" s="164"/>
      <c r="B117" s="31" t="s">
        <v>21</v>
      </c>
      <c r="C117" s="3">
        <v>27406.541</v>
      </c>
      <c r="D117" s="3">
        <v>27348.397</v>
      </c>
      <c r="E117" s="68">
        <f>D117/C117*100</f>
        <v>99.78784626633474</v>
      </c>
      <c r="F117" s="78" t="s">
        <v>289</v>
      </c>
      <c r="G117" s="4" t="s">
        <v>5</v>
      </c>
      <c r="H117" s="24">
        <v>2</v>
      </c>
      <c r="I117" s="18">
        <v>1.96</v>
      </c>
      <c r="J117" s="3">
        <f>I117/H117*100</f>
        <v>98</v>
      </c>
      <c r="K117" s="66"/>
      <c r="L117" s="11"/>
    </row>
    <row r="118" spans="1:12" ht="49.5" customHeight="1">
      <c r="A118" s="164"/>
      <c r="B118" s="31" t="s">
        <v>10</v>
      </c>
      <c r="C118" s="3">
        <v>4100</v>
      </c>
      <c r="D118" s="3">
        <v>4100</v>
      </c>
      <c r="E118" s="68">
        <f>D118/C118*100</f>
        <v>100</v>
      </c>
      <c r="F118" s="78" t="s">
        <v>288</v>
      </c>
      <c r="G118" s="4" t="s">
        <v>5</v>
      </c>
      <c r="H118" s="24">
        <v>2</v>
      </c>
      <c r="I118" s="18">
        <v>4.2</v>
      </c>
      <c r="J118" s="3">
        <f>I118/H118*100</f>
        <v>210</v>
      </c>
      <c r="K118" s="66"/>
      <c r="L118" s="11"/>
    </row>
    <row r="119" spans="1:12" ht="69.75" customHeight="1">
      <c r="A119" s="164"/>
      <c r="B119" s="3"/>
      <c r="C119" s="3"/>
      <c r="D119" s="3"/>
      <c r="E119" s="68"/>
      <c r="F119" s="78" t="s">
        <v>82</v>
      </c>
      <c r="G119" s="4" t="s">
        <v>5</v>
      </c>
      <c r="H119" s="24">
        <v>2</v>
      </c>
      <c r="I119" s="18">
        <v>0.3</v>
      </c>
      <c r="J119" s="3">
        <f>I119/H119*100</f>
        <v>15</v>
      </c>
      <c r="K119" s="182" t="s">
        <v>309</v>
      </c>
      <c r="L119" s="183"/>
    </row>
    <row r="120" spans="1:12" ht="48">
      <c r="A120" s="164"/>
      <c r="B120" s="21"/>
      <c r="C120" s="18"/>
      <c r="D120" s="18"/>
      <c r="E120" s="62"/>
      <c r="F120" s="78" t="s">
        <v>83</v>
      </c>
      <c r="G120" s="4" t="s">
        <v>1</v>
      </c>
      <c r="H120" s="24">
        <v>6</v>
      </c>
      <c r="I120" s="18">
        <v>149</v>
      </c>
      <c r="J120" s="3">
        <f>I120/H120*100</f>
        <v>2483.333333333333</v>
      </c>
      <c r="K120" s="66"/>
      <c r="L120" s="14"/>
    </row>
    <row r="121" spans="1:12" ht="26.25" customHeight="1">
      <c r="A121" s="169" t="s">
        <v>6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1"/>
    </row>
    <row r="122" spans="1:12" ht="23.25" customHeight="1">
      <c r="A122" s="163" t="s">
        <v>189</v>
      </c>
      <c r="B122" s="21" t="s">
        <v>2</v>
      </c>
      <c r="C122" s="62">
        <f>C123+C124+C125</f>
        <v>223915.39</v>
      </c>
      <c r="D122" s="62">
        <f>D123+D124+D125</f>
        <v>222249.83200000002</v>
      </c>
      <c r="E122" s="68">
        <f>D122/C122*100</f>
        <v>99.25616635819449</v>
      </c>
      <c r="F122" s="21" t="s">
        <v>2</v>
      </c>
      <c r="G122" s="5"/>
      <c r="H122" s="3"/>
      <c r="I122" s="3"/>
      <c r="J122" s="21">
        <f>SUM(J123:J129)/7</f>
        <v>230.44104308390024</v>
      </c>
      <c r="K122" s="66">
        <f>J122/E122</f>
        <v>2.321679866742861</v>
      </c>
      <c r="L122" s="5" t="s">
        <v>3</v>
      </c>
    </row>
    <row r="123" spans="1:14" ht="186" customHeight="1">
      <c r="A123" s="164"/>
      <c r="B123" s="31" t="s">
        <v>21</v>
      </c>
      <c r="C123" s="79">
        <v>4403.92</v>
      </c>
      <c r="D123" s="68">
        <v>4403.92</v>
      </c>
      <c r="E123" s="68">
        <f>D123/C123*100</f>
        <v>100</v>
      </c>
      <c r="F123" s="16" t="s">
        <v>190</v>
      </c>
      <c r="G123" s="4" t="s">
        <v>0</v>
      </c>
      <c r="H123" s="24">
        <v>8207</v>
      </c>
      <c r="I123" s="24">
        <v>8207</v>
      </c>
      <c r="J123" s="3">
        <f>I123/H123*100</f>
        <v>100</v>
      </c>
      <c r="K123" s="66"/>
      <c r="L123" s="11"/>
      <c r="N123" s="101"/>
    </row>
    <row r="124" spans="1:12" ht="64.5" customHeight="1">
      <c r="A124" s="164"/>
      <c r="B124" s="135" t="s">
        <v>10</v>
      </c>
      <c r="C124" s="68">
        <v>190202.97</v>
      </c>
      <c r="D124" s="68">
        <v>189887.7</v>
      </c>
      <c r="E124" s="68">
        <f>D124/C124*100</f>
        <v>99.8342454904884</v>
      </c>
      <c r="F124" s="16" t="s">
        <v>46</v>
      </c>
      <c r="G124" s="4" t="s">
        <v>47</v>
      </c>
      <c r="H124" s="24">
        <v>1800</v>
      </c>
      <c r="I124" s="24">
        <v>2252</v>
      </c>
      <c r="J124" s="3">
        <f aca="true" t="shared" si="6" ref="J124:J133">I124/H124*100</f>
        <v>125.1111111111111</v>
      </c>
      <c r="K124" s="66"/>
      <c r="L124" s="8"/>
    </row>
    <row r="125" spans="1:12" ht="67.5" customHeight="1">
      <c r="A125" s="164"/>
      <c r="B125" s="135" t="s">
        <v>9</v>
      </c>
      <c r="C125" s="68">
        <v>29308.5</v>
      </c>
      <c r="D125" s="68">
        <v>27958.212</v>
      </c>
      <c r="E125" s="68">
        <f>D125/C125*100</f>
        <v>95.39284507907261</v>
      </c>
      <c r="F125" s="16" t="s">
        <v>84</v>
      </c>
      <c r="G125" s="4" t="s">
        <v>5</v>
      </c>
      <c r="H125" s="3">
        <v>2100</v>
      </c>
      <c r="I125" s="3">
        <v>2166</v>
      </c>
      <c r="J125" s="3">
        <f t="shared" si="6"/>
        <v>103.14285714285714</v>
      </c>
      <c r="K125" s="66"/>
      <c r="L125" s="5"/>
    </row>
    <row r="126" spans="1:12" ht="48">
      <c r="A126" s="164"/>
      <c r="B126" s="3"/>
      <c r="C126" s="80"/>
      <c r="D126" s="80"/>
      <c r="E126" s="68"/>
      <c r="F126" s="16" t="s">
        <v>85</v>
      </c>
      <c r="G126" s="4" t="s">
        <v>0</v>
      </c>
      <c r="H126" s="3">
        <v>200</v>
      </c>
      <c r="I126" s="3">
        <v>195</v>
      </c>
      <c r="J126" s="3">
        <f t="shared" si="6"/>
        <v>97.5</v>
      </c>
      <c r="K126" s="66"/>
      <c r="L126" s="81"/>
    </row>
    <row r="127" spans="1:12" ht="48">
      <c r="A127" s="164"/>
      <c r="B127" s="3"/>
      <c r="C127" s="80"/>
      <c r="D127" s="80"/>
      <c r="E127" s="68"/>
      <c r="F127" s="16" t="s">
        <v>86</v>
      </c>
      <c r="G127" s="4" t="s">
        <v>0</v>
      </c>
      <c r="H127" s="3">
        <v>1030</v>
      </c>
      <c r="I127" s="3">
        <v>1030</v>
      </c>
      <c r="J127" s="3">
        <f t="shared" si="6"/>
        <v>100</v>
      </c>
      <c r="K127" s="66"/>
      <c r="L127" s="81"/>
    </row>
    <row r="128" spans="1:12" ht="33" customHeight="1">
      <c r="A128" s="164"/>
      <c r="B128" s="3"/>
      <c r="C128" s="80"/>
      <c r="D128" s="80"/>
      <c r="E128" s="68"/>
      <c r="F128" s="16" t="s">
        <v>87</v>
      </c>
      <c r="G128" s="4" t="s">
        <v>0</v>
      </c>
      <c r="H128" s="3">
        <v>150</v>
      </c>
      <c r="I128" s="3">
        <v>671</v>
      </c>
      <c r="J128" s="3">
        <f t="shared" si="6"/>
        <v>447.33333333333337</v>
      </c>
      <c r="K128" s="152"/>
      <c r="L128" s="152"/>
    </row>
    <row r="129" spans="1:12" ht="75.75" customHeight="1">
      <c r="A129" s="164"/>
      <c r="B129" s="3"/>
      <c r="C129" s="80"/>
      <c r="D129" s="80"/>
      <c r="E129" s="68"/>
      <c r="F129" s="16" t="s">
        <v>88</v>
      </c>
      <c r="G129" s="4" t="s">
        <v>0</v>
      </c>
      <c r="H129" s="3">
        <v>90</v>
      </c>
      <c r="I129" s="3">
        <v>576</v>
      </c>
      <c r="J129" s="3">
        <f t="shared" si="6"/>
        <v>640</v>
      </c>
      <c r="K129" s="66"/>
      <c r="L129" s="81"/>
    </row>
    <row r="130" spans="1:12" ht="21.75" customHeight="1">
      <c r="A130" s="177" t="s">
        <v>305</v>
      </c>
      <c r="B130" s="28" t="s">
        <v>2</v>
      </c>
      <c r="C130" s="62">
        <f>C131</f>
        <v>931.41</v>
      </c>
      <c r="D130" s="62">
        <f>D131</f>
        <v>931.41</v>
      </c>
      <c r="E130" s="62">
        <f>+D130/C130*100</f>
        <v>100</v>
      </c>
      <c r="F130" s="5" t="s">
        <v>2</v>
      </c>
      <c r="G130" s="5"/>
      <c r="H130" s="82"/>
      <c r="I130" s="82"/>
      <c r="J130" s="21">
        <f>(J131+J132+J133)/3</f>
        <v>100</v>
      </c>
      <c r="K130" s="66">
        <f>J130/E130</f>
        <v>1</v>
      </c>
      <c r="L130" s="5" t="s">
        <v>4</v>
      </c>
    </row>
    <row r="131" spans="1:12" ht="36">
      <c r="A131" s="177"/>
      <c r="B131" s="30" t="s">
        <v>21</v>
      </c>
      <c r="C131" s="3">
        <v>931.41</v>
      </c>
      <c r="D131" s="3">
        <v>931.41</v>
      </c>
      <c r="E131" s="3">
        <f>D131/C131*100</f>
        <v>100</v>
      </c>
      <c r="F131" s="16" t="s">
        <v>48</v>
      </c>
      <c r="G131" s="4" t="s">
        <v>1</v>
      </c>
      <c r="H131" s="24">
        <v>2</v>
      </c>
      <c r="I131" s="24">
        <v>2</v>
      </c>
      <c r="J131" s="3">
        <f t="shared" si="6"/>
        <v>100</v>
      </c>
      <c r="K131" s="66"/>
      <c r="L131" s="5"/>
    </row>
    <row r="132" spans="1:12" ht="24">
      <c r="A132" s="177"/>
      <c r="B132" s="30"/>
      <c r="C132" s="18"/>
      <c r="D132" s="20"/>
      <c r="E132" s="3"/>
      <c r="F132" s="16" t="s">
        <v>49</v>
      </c>
      <c r="G132" s="4" t="s">
        <v>5</v>
      </c>
      <c r="H132" s="3">
        <v>2</v>
      </c>
      <c r="I132" s="3">
        <v>2</v>
      </c>
      <c r="J132" s="3">
        <f t="shared" si="6"/>
        <v>100</v>
      </c>
      <c r="K132" s="66"/>
      <c r="L132" s="8"/>
    </row>
    <row r="133" spans="1:12" ht="24">
      <c r="A133" s="177"/>
      <c r="B133" s="31"/>
      <c r="C133" s="80"/>
      <c r="D133" s="80"/>
      <c r="E133" s="68"/>
      <c r="F133" s="16" t="s">
        <v>50</v>
      </c>
      <c r="G133" s="4" t="s">
        <v>0</v>
      </c>
      <c r="H133" s="24">
        <v>6920</v>
      </c>
      <c r="I133" s="24">
        <v>6920</v>
      </c>
      <c r="J133" s="3">
        <f t="shared" si="6"/>
        <v>100</v>
      </c>
      <c r="K133" s="66"/>
      <c r="L133" s="8"/>
    </row>
    <row r="134" spans="1:12" ht="18.75" customHeight="1">
      <c r="A134" s="163" t="s">
        <v>75</v>
      </c>
      <c r="B134" s="28" t="s">
        <v>2</v>
      </c>
      <c r="C134" s="29">
        <f>C135</f>
        <v>0</v>
      </c>
      <c r="D134" s="29">
        <f>D135</f>
        <v>0</v>
      </c>
      <c r="E134" s="29">
        <v>0</v>
      </c>
      <c r="F134" s="5" t="s">
        <v>2</v>
      </c>
      <c r="G134" s="4"/>
      <c r="H134" s="3"/>
      <c r="I134" s="3"/>
      <c r="J134" s="3"/>
      <c r="K134" s="65"/>
      <c r="L134" s="5"/>
    </row>
    <row r="135" spans="1:12" ht="74.25" customHeight="1">
      <c r="A135" s="164"/>
      <c r="B135" s="30" t="s">
        <v>21</v>
      </c>
      <c r="C135" s="31"/>
      <c r="D135" s="31"/>
      <c r="E135" s="31"/>
      <c r="F135" s="111" t="s">
        <v>191</v>
      </c>
      <c r="G135" s="4"/>
      <c r="H135" s="3"/>
      <c r="I135" s="3"/>
      <c r="J135" s="3"/>
      <c r="K135" s="66"/>
      <c r="L135" s="8"/>
    </row>
    <row r="136" spans="1:12" ht="25.5" customHeight="1">
      <c r="A136" s="169" t="s">
        <v>23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1"/>
    </row>
    <row r="137" spans="1:12" ht="22.5" customHeight="1">
      <c r="A137" s="163" t="s">
        <v>124</v>
      </c>
      <c r="B137" s="21" t="s">
        <v>2</v>
      </c>
      <c r="C137" s="62">
        <f>C138+C139+C141</f>
        <v>240</v>
      </c>
      <c r="D137" s="62">
        <f>D138+D139+D141</f>
        <v>240</v>
      </c>
      <c r="E137" s="62">
        <f>D137/C137*100</f>
        <v>100</v>
      </c>
      <c r="F137" s="21" t="s">
        <v>2</v>
      </c>
      <c r="G137" s="5"/>
      <c r="H137" s="3"/>
      <c r="I137" s="3"/>
      <c r="J137" s="21">
        <f>(J138+J139+J141+J140)/4</f>
        <v>206.85357142857143</v>
      </c>
      <c r="K137" s="66">
        <f>J137/E137</f>
        <v>2.0685357142857144</v>
      </c>
      <c r="L137" s="5" t="s">
        <v>3</v>
      </c>
    </row>
    <row r="138" spans="1:12" ht="26.25" customHeight="1">
      <c r="A138" s="173"/>
      <c r="B138" s="31" t="s">
        <v>21</v>
      </c>
      <c r="C138" s="68">
        <v>240</v>
      </c>
      <c r="D138" s="68">
        <v>240</v>
      </c>
      <c r="E138" s="68">
        <f>D138/C138*100</f>
        <v>100</v>
      </c>
      <c r="F138" s="17" t="s">
        <v>139</v>
      </c>
      <c r="G138" s="4" t="s">
        <v>1</v>
      </c>
      <c r="H138" s="24">
        <v>10</v>
      </c>
      <c r="I138" s="24">
        <v>15</v>
      </c>
      <c r="J138" s="3">
        <f>I138/H138*100</f>
        <v>150</v>
      </c>
      <c r="K138" s="66"/>
      <c r="L138" s="5"/>
    </row>
    <row r="139" spans="1:12" ht="26.25" customHeight="1">
      <c r="A139" s="173"/>
      <c r="B139" s="3"/>
      <c r="C139" s="80"/>
      <c r="D139" s="80"/>
      <c r="E139" s="80"/>
      <c r="F139" s="16" t="s">
        <v>27</v>
      </c>
      <c r="G139" s="4" t="s">
        <v>0</v>
      </c>
      <c r="H139" s="24">
        <v>4</v>
      </c>
      <c r="I139" s="24">
        <v>18</v>
      </c>
      <c r="J139" s="3">
        <f>I139/H139*100</f>
        <v>450</v>
      </c>
      <c r="K139" s="66"/>
      <c r="L139" s="8"/>
    </row>
    <row r="140" spans="1:12" ht="26.25" customHeight="1">
      <c r="A140" s="173"/>
      <c r="B140" s="3"/>
      <c r="C140" s="80"/>
      <c r="D140" s="80"/>
      <c r="E140" s="80"/>
      <c r="F140" s="16" t="s">
        <v>196</v>
      </c>
      <c r="G140" s="4" t="s">
        <v>0</v>
      </c>
      <c r="H140" s="24">
        <v>40</v>
      </c>
      <c r="I140" s="24">
        <v>46</v>
      </c>
      <c r="J140" s="3">
        <f>I140/H140*100</f>
        <v>114.99999999999999</v>
      </c>
      <c r="K140" s="84"/>
      <c r="L140" s="9"/>
    </row>
    <row r="141" spans="1:12" ht="38.25" customHeight="1">
      <c r="A141" s="173"/>
      <c r="B141" s="3"/>
      <c r="C141" s="80"/>
      <c r="D141" s="80"/>
      <c r="E141" s="85"/>
      <c r="F141" s="16" t="s">
        <v>315</v>
      </c>
      <c r="G141" s="4" t="s">
        <v>140</v>
      </c>
      <c r="H141" s="3">
        <v>2100</v>
      </c>
      <c r="I141" s="3">
        <v>2360.7</v>
      </c>
      <c r="J141" s="3">
        <f>I141/H141*100</f>
        <v>112.41428571428571</v>
      </c>
      <c r="K141" s="66"/>
      <c r="L141" s="9"/>
    </row>
    <row r="142" spans="1:12" ht="28.5" customHeight="1">
      <c r="A142" s="163" t="s">
        <v>306</v>
      </c>
      <c r="B142" s="21" t="s">
        <v>2</v>
      </c>
      <c r="C142" s="62">
        <f>C143+C144</f>
        <v>7387.75</v>
      </c>
      <c r="D142" s="62">
        <f>D143+D144</f>
        <v>7387.75</v>
      </c>
      <c r="E142" s="62">
        <f>D142/C142*100</f>
        <v>100</v>
      </c>
      <c r="F142" s="21" t="s">
        <v>2</v>
      </c>
      <c r="G142" s="5"/>
      <c r="H142" s="3"/>
      <c r="I142" s="3"/>
      <c r="J142" s="51">
        <f>(J143+J145)/2</f>
        <v>100</v>
      </c>
      <c r="K142" s="19">
        <f>J142/E142</f>
        <v>1</v>
      </c>
      <c r="L142" s="86" t="s">
        <v>4</v>
      </c>
    </row>
    <row r="143" spans="1:12" ht="37.5" customHeight="1">
      <c r="A143" s="173"/>
      <c r="B143" s="31" t="s">
        <v>21</v>
      </c>
      <c r="C143" s="68">
        <v>3387.75</v>
      </c>
      <c r="D143" s="68">
        <v>3387.75</v>
      </c>
      <c r="E143" s="68">
        <f>D143/C143*100</f>
        <v>100</v>
      </c>
      <c r="F143" s="16" t="s">
        <v>138</v>
      </c>
      <c r="G143" s="4" t="s">
        <v>5</v>
      </c>
      <c r="H143" s="24">
        <v>97</v>
      </c>
      <c r="I143" s="22">
        <v>97</v>
      </c>
      <c r="J143" s="22">
        <f>I143/H143*100</f>
        <v>100</v>
      </c>
      <c r="K143" s="19"/>
      <c r="L143" s="9"/>
    </row>
    <row r="144" spans="1:12" ht="36">
      <c r="A144" s="173"/>
      <c r="B144" s="31" t="s">
        <v>10</v>
      </c>
      <c r="C144" s="80">
        <v>4000</v>
      </c>
      <c r="D144" s="80">
        <v>4000</v>
      </c>
      <c r="E144" s="68">
        <f>D144/C144*100</f>
        <v>100</v>
      </c>
      <c r="F144" s="16" t="s">
        <v>110</v>
      </c>
      <c r="G144" s="4" t="s">
        <v>1</v>
      </c>
      <c r="H144" s="24">
        <v>7</v>
      </c>
      <c r="I144" s="22">
        <v>0</v>
      </c>
      <c r="J144" s="3">
        <f>I144/H144*100</f>
        <v>0</v>
      </c>
      <c r="K144" s="84"/>
      <c r="L144" s="9"/>
    </row>
    <row r="145" spans="1:12" ht="30" customHeight="1">
      <c r="A145" s="173"/>
      <c r="B145" s="3"/>
      <c r="C145" s="80"/>
      <c r="D145" s="80"/>
      <c r="E145" s="85"/>
      <c r="F145" s="16" t="s">
        <v>109</v>
      </c>
      <c r="G145" s="4" t="s">
        <v>5</v>
      </c>
      <c r="H145" s="24">
        <v>97.1</v>
      </c>
      <c r="I145" s="22">
        <v>97.1</v>
      </c>
      <c r="J145" s="22">
        <f>I145/H145*100</f>
        <v>100</v>
      </c>
      <c r="K145" s="66"/>
      <c r="L145" s="9"/>
    </row>
    <row r="146" spans="1:12" ht="26.25" customHeight="1">
      <c r="A146" s="163" t="s">
        <v>301</v>
      </c>
      <c r="B146" s="21" t="s">
        <v>2</v>
      </c>
      <c r="C146" s="62">
        <f>C147+C148</f>
        <v>1979.69</v>
      </c>
      <c r="D146" s="62">
        <f>D147+D148</f>
        <v>1914.259</v>
      </c>
      <c r="E146" s="62">
        <f>D146/C146*100</f>
        <v>96.69488657315034</v>
      </c>
      <c r="F146" s="21" t="s">
        <v>2</v>
      </c>
      <c r="G146" s="5"/>
      <c r="H146" s="3"/>
      <c r="I146" s="3"/>
      <c r="J146" s="21">
        <f>(J147+J148+J149+J150)/4</f>
        <v>84.55882352941177</v>
      </c>
      <c r="K146" s="19">
        <f>J146/E146</f>
        <v>0.8744911600412545</v>
      </c>
      <c r="L146" s="86" t="s">
        <v>151</v>
      </c>
    </row>
    <row r="147" spans="1:12" ht="50.25" customHeight="1">
      <c r="A147" s="164"/>
      <c r="B147" s="30" t="s">
        <v>21</v>
      </c>
      <c r="C147" s="3">
        <v>1613.39</v>
      </c>
      <c r="D147" s="3">
        <v>1547.96</v>
      </c>
      <c r="E147" s="68">
        <f>+D147/C147*100</f>
        <v>95.94456393060574</v>
      </c>
      <c r="F147" s="16" t="s">
        <v>29</v>
      </c>
      <c r="G147" s="4" t="s">
        <v>7</v>
      </c>
      <c r="H147" s="18">
        <v>45</v>
      </c>
      <c r="I147" s="18">
        <v>51</v>
      </c>
      <c r="J147" s="20">
        <f>H147/I147*100</f>
        <v>88.23529411764706</v>
      </c>
      <c r="K147" s="184" t="s">
        <v>316</v>
      </c>
      <c r="L147" s="185"/>
    </row>
    <row r="148" spans="1:12" ht="24">
      <c r="A148" s="164"/>
      <c r="B148" s="30" t="s">
        <v>10</v>
      </c>
      <c r="C148" s="3">
        <v>366.3</v>
      </c>
      <c r="D148" s="3">
        <v>366.299</v>
      </c>
      <c r="E148" s="68">
        <f>+D148/C148*100</f>
        <v>99.99972699972699</v>
      </c>
      <c r="F148" s="16" t="s">
        <v>54</v>
      </c>
      <c r="G148" s="18" t="s">
        <v>0</v>
      </c>
      <c r="H148" s="18">
        <v>2</v>
      </c>
      <c r="I148" s="18">
        <v>4</v>
      </c>
      <c r="J148" s="20">
        <f>H148/I148*100</f>
        <v>50</v>
      </c>
      <c r="K148" s="186"/>
      <c r="L148" s="187"/>
    </row>
    <row r="149" spans="1:12" ht="24" customHeight="1">
      <c r="A149" s="164"/>
      <c r="B149" s="10"/>
      <c r="C149" s="10"/>
      <c r="D149" s="10"/>
      <c r="E149" s="10"/>
      <c r="F149" s="16" t="s">
        <v>55</v>
      </c>
      <c r="G149" s="18" t="s">
        <v>0</v>
      </c>
      <c r="H149" s="18">
        <v>2</v>
      </c>
      <c r="I149" s="18">
        <v>2</v>
      </c>
      <c r="J149" s="124">
        <f>H149/I149*100</f>
        <v>100</v>
      </c>
      <c r="K149" s="10"/>
      <c r="L149" s="153"/>
    </row>
    <row r="150" spans="1:12" ht="24.75" customHeight="1">
      <c r="A150" s="165"/>
      <c r="B150" s="10"/>
      <c r="C150" s="10"/>
      <c r="D150" s="10"/>
      <c r="E150" s="10"/>
      <c r="F150" s="16" t="s">
        <v>57</v>
      </c>
      <c r="G150" s="18" t="s">
        <v>30</v>
      </c>
      <c r="H150" s="18">
        <v>17.5</v>
      </c>
      <c r="I150" s="18">
        <v>17.5</v>
      </c>
      <c r="J150" s="20">
        <f>I150/H150*100</f>
        <v>100</v>
      </c>
      <c r="K150" s="10"/>
      <c r="L150" s="8"/>
    </row>
    <row r="151" spans="1:12" ht="26.25" customHeight="1">
      <c r="A151" s="163" t="s">
        <v>283</v>
      </c>
      <c r="B151" s="21" t="s">
        <v>2</v>
      </c>
      <c r="C151" s="87">
        <f>C152</f>
        <v>133.8</v>
      </c>
      <c r="D151" s="87">
        <f>D152</f>
        <v>131.69</v>
      </c>
      <c r="E151" s="88">
        <f>D151/C151*100</f>
        <v>98.42301943198804</v>
      </c>
      <c r="F151" s="21" t="s">
        <v>2</v>
      </c>
      <c r="G151" s="5"/>
      <c r="H151" s="3"/>
      <c r="I151" s="3"/>
      <c r="J151" s="21">
        <f>(J152+J153+J154)/3</f>
        <v>162.28617106314948</v>
      </c>
      <c r="K151" s="66">
        <f>J151/E151</f>
        <v>1.64886397511196</v>
      </c>
      <c r="L151" s="86" t="s">
        <v>3</v>
      </c>
    </row>
    <row r="152" spans="1:12" ht="72.75" customHeight="1">
      <c r="A152" s="164"/>
      <c r="B152" s="30" t="s">
        <v>21</v>
      </c>
      <c r="C152" s="3">
        <v>133.8</v>
      </c>
      <c r="D152" s="3">
        <v>131.69</v>
      </c>
      <c r="E152" s="88">
        <f>D152/C152*100</f>
        <v>98.42301943198804</v>
      </c>
      <c r="F152" s="16" t="s">
        <v>62</v>
      </c>
      <c r="G152" s="18" t="s">
        <v>5</v>
      </c>
      <c r="H152" s="3">
        <v>100</v>
      </c>
      <c r="I152" s="3">
        <v>100</v>
      </c>
      <c r="J152" s="3">
        <f>I152/H152*100</f>
        <v>100</v>
      </c>
      <c r="K152" s="10"/>
      <c r="L152" s="9"/>
    </row>
    <row r="153" spans="1:12" ht="38.25" customHeight="1">
      <c r="A153" s="164"/>
      <c r="B153" s="13"/>
      <c r="C153" s="12"/>
      <c r="D153" s="12"/>
      <c r="E153" s="33"/>
      <c r="F153" s="16" t="s">
        <v>115</v>
      </c>
      <c r="G153" s="13" t="s">
        <v>0</v>
      </c>
      <c r="H153" s="3">
        <v>15</v>
      </c>
      <c r="I153" s="12">
        <v>29</v>
      </c>
      <c r="J153" s="12">
        <f>I153/H153*100</f>
        <v>193.33333333333334</v>
      </c>
      <c r="K153" s="26"/>
      <c r="L153" s="9"/>
    </row>
    <row r="154" spans="1:12" ht="59.25" customHeight="1">
      <c r="A154" s="165"/>
      <c r="B154" s="13"/>
      <c r="C154" s="12"/>
      <c r="D154" s="12"/>
      <c r="E154" s="33"/>
      <c r="F154" s="16" t="s">
        <v>116</v>
      </c>
      <c r="G154" s="13" t="s">
        <v>5</v>
      </c>
      <c r="H154" s="3">
        <v>13.9</v>
      </c>
      <c r="I154" s="12">
        <v>26.9</v>
      </c>
      <c r="J154" s="12">
        <f>I154/H154*100</f>
        <v>193.5251798561151</v>
      </c>
      <c r="K154" s="26"/>
      <c r="L154" s="9"/>
    </row>
    <row r="155" spans="1:12" ht="29.25" customHeight="1">
      <c r="A155" s="154" t="s">
        <v>279</v>
      </c>
      <c r="B155" s="89" t="s">
        <v>2</v>
      </c>
      <c r="C155" s="12">
        <f>C156+C157</f>
        <v>114</v>
      </c>
      <c r="D155" s="12">
        <f>D156+D157</f>
        <v>114</v>
      </c>
      <c r="E155" s="33">
        <f>D155/C155*100</f>
        <v>100</v>
      </c>
      <c r="F155" s="5" t="s">
        <v>2</v>
      </c>
      <c r="G155" s="13"/>
      <c r="H155" s="3"/>
      <c r="I155" s="12"/>
      <c r="J155" s="88">
        <f>J156/1</f>
        <v>100</v>
      </c>
      <c r="K155" s="88">
        <v>1</v>
      </c>
      <c r="L155" s="86" t="s">
        <v>4</v>
      </c>
    </row>
    <row r="156" spans="1:12" ht="41.25" customHeight="1">
      <c r="A156" s="155"/>
      <c r="B156" s="136" t="s">
        <v>21</v>
      </c>
      <c r="C156" s="12">
        <v>1</v>
      </c>
      <c r="D156" s="12">
        <v>1</v>
      </c>
      <c r="E156" s="33"/>
      <c r="F156" s="16" t="s">
        <v>302</v>
      </c>
      <c r="G156" s="13" t="s">
        <v>0</v>
      </c>
      <c r="H156" s="3">
        <v>11</v>
      </c>
      <c r="I156" s="12">
        <v>11</v>
      </c>
      <c r="J156" s="12">
        <f>I156/H156*100</f>
        <v>100</v>
      </c>
      <c r="K156" s="26"/>
      <c r="L156" s="9"/>
    </row>
    <row r="157" spans="1:12" ht="29.25" customHeight="1">
      <c r="A157" s="155"/>
      <c r="B157" s="136" t="s">
        <v>10</v>
      </c>
      <c r="C157" s="12">
        <v>113</v>
      </c>
      <c r="D157" s="12">
        <v>113</v>
      </c>
      <c r="E157" s="33"/>
      <c r="F157" s="16"/>
      <c r="G157" s="13"/>
      <c r="H157" s="3"/>
      <c r="I157" s="12"/>
      <c r="J157" s="12"/>
      <c r="K157" s="26"/>
      <c r="L157" s="9"/>
    </row>
    <row r="158" spans="1:12" ht="30.75" customHeight="1">
      <c r="A158" s="156"/>
      <c r="B158" s="13"/>
      <c r="C158" s="12"/>
      <c r="D158" s="12"/>
      <c r="E158" s="33"/>
      <c r="F158" s="16"/>
      <c r="G158" s="13"/>
      <c r="H158" s="3"/>
      <c r="I158" s="12"/>
      <c r="J158" s="12"/>
      <c r="K158" s="26"/>
      <c r="L158" s="9"/>
    </row>
    <row r="159" spans="1:12" ht="25.5" customHeight="1">
      <c r="A159" s="163" t="s">
        <v>195</v>
      </c>
      <c r="B159" s="137" t="s">
        <v>2</v>
      </c>
      <c r="C159" s="87">
        <f>C160+C161</f>
        <v>12985.429</v>
      </c>
      <c r="D159" s="87">
        <f>D160+D161</f>
        <v>12976.079</v>
      </c>
      <c r="E159" s="88">
        <f>D159/C159*100</f>
        <v>99.92799621791471</v>
      </c>
      <c r="F159" s="5" t="s">
        <v>2</v>
      </c>
      <c r="G159" s="13"/>
      <c r="H159" s="3"/>
      <c r="I159" s="12"/>
      <c r="J159" s="88">
        <f>(J160+J161+J162+J163+J164)/5</f>
        <v>100</v>
      </c>
      <c r="K159" s="88">
        <f>J159/E159</f>
        <v>1.0007205566488921</v>
      </c>
      <c r="L159" s="86" t="s">
        <v>4</v>
      </c>
    </row>
    <row r="160" spans="1:12" ht="37.5" customHeight="1">
      <c r="A160" s="164"/>
      <c r="B160" s="31" t="s">
        <v>21</v>
      </c>
      <c r="C160" s="68">
        <v>7642.83</v>
      </c>
      <c r="D160" s="68">
        <v>7633.48</v>
      </c>
      <c r="E160" s="68">
        <f>D160/C160*100</f>
        <v>99.87766311693443</v>
      </c>
      <c r="F160" s="16" t="s">
        <v>36</v>
      </c>
      <c r="G160" s="13" t="s">
        <v>5</v>
      </c>
      <c r="H160" s="18">
        <v>95</v>
      </c>
      <c r="I160" s="18">
        <v>95</v>
      </c>
      <c r="J160" s="90">
        <f>I160/H160*100</f>
        <v>100</v>
      </c>
      <c r="K160" s="26"/>
      <c r="L160" s="9"/>
    </row>
    <row r="161" spans="1:12" ht="123" customHeight="1">
      <c r="A161" s="164"/>
      <c r="B161" s="31" t="s">
        <v>10</v>
      </c>
      <c r="C161" s="80">
        <v>5342.599</v>
      </c>
      <c r="D161" s="80">
        <v>5342.599</v>
      </c>
      <c r="E161" s="68">
        <f>D161/C161*100</f>
        <v>100</v>
      </c>
      <c r="F161" s="17" t="s">
        <v>89</v>
      </c>
      <c r="G161" s="13" t="s">
        <v>5</v>
      </c>
      <c r="H161" s="59">
        <v>100</v>
      </c>
      <c r="I161" s="59">
        <v>100</v>
      </c>
      <c r="J161" s="90">
        <f>I161/H161*100</f>
        <v>100</v>
      </c>
      <c r="K161" s="26"/>
      <c r="L161" s="86"/>
    </row>
    <row r="162" spans="1:12" ht="63.75" customHeight="1">
      <c r="A162" s="164"/>
      <c r="B162" s="138"/>
      <c r="C162" s="91"/>
      <c r="D162" s="91"/>
      <c r="E162" s="26"/>
      <c r="F162" s="16" t="s">
        <v>90</v>
      </c>
      <c r="G162" s="13" t="s">
        <v>5</v>
      </c>
      <c r="H162" s="59">
        <v>1</v>
      </c>
      <c r="I162" s="59">
        <v>1</v>
      </c>
      <c r="J162" s="90">
        <f>I162/H162*100</f>
        <v>100</v>
      </c>
      <c r="K162" s="26"/>
      <c r="L162" s="8"/>
    </row>
    <row r="163" spans="1:12" ht="50.25" customHeight="1">
      <c r="A163" s="164"/>
      <c r="B163" s="138"/>
      <c r="C163" s="91"/>
      <c r="D163" s="91"/>
      <c r="E163" s="26"/>
      <c r="F163" s="17" t="s">
        <v>91</v>
      </c>
      <c r="G163" s="13" t="s">
        <v>5</v>
      </c>
      <c r="H163" s="59">
        <v>95</v>
      </c>
      <c r="I163" s="59">
        <v>95</v>
      </c>
      <c r="J163" s="90">
        <f>I163/H163*100</f>
        <v>100</v>
      </c>
      <c r="K163" s="26"/>
      <c r="L163" s="9"/>
    </row>
    <row r="164" spans="1:12" ht="39" customHeight="1">
      <c r="A164" s="164"/>
      <c r="B164" s="138"/>
      <c r="C164" s="91"/>
      <c r="D164" s="91"/>
      <c r="E164" s="26"/>
      <c r="F164" s="83" t="s">
        <v>92</v>
      </c>
      <c r="G164" s="13" t="s">
        <v>1</v>
      </c>
      <c r="H164" s="12">
        <v>100</v>
      </c>
      <c r="I164" s="12">
        <v>100</v>
      </c>
      <c r="J164" s="90">
        <f>I164/H164*100</f>
        <v>100</v>
      </c>
      <c r="K164" s="26"/>
      <c r="L164" s="9"/>
    </row>
    <row r="165" spans="1:12" ht="24.75" customHeight="1">
      <c r="A165" s="177" t="s">
        <v>274</v>
      </c>
      <c r="B165" s="139" t="s">
        <v>2</v>
      </c>
      <c r="C165" s="21">
        <f>C166</f>
        <v>725.15</v>
      </c>
      <c r="D165" s="21">
        <f>D166</f>
        <v>714.28</v>
      </c>
      <c r="E165" s="66">
        <f>D165/C165*100</f>
        <v>98.50099979314625</v>
      </c>
      <c r="F165" s="5" t="s">
        <v>2</v>
      </c>
      <c r="G165" s="18"/>
      <c r="H165" s="3"/>
      <c r="I165" s="3"/>
      <c r="J165" s="19">
        <f>(J166+J167+J168+J170+J169)/5</f>
        <v>123.5988990083188</v>
      </c>
      <c r="K165" s="66">
        <f>J165/E165</f>
        <v>1.2547984210097214</v>
      </c>
      <c r="L165" s="5" t="s">
        <v>4</v>
      </c>
    </row>
    <row r="166" spans="1:12" ht="24.75" customHeight="1">
      <c r="A166" s="177"/>
      <c r="B166" s="31" t="s">
        <v>21</v>
      </c>
      <c r="C166" s="68">
        <v>725.15</v>
      </c>
      <c r="D166" s="68">
        <v>714.28</v>
      </c>
      <c r="E166" s="68">
        <f>D166/C166*100</f>
        <v>98.50099979314625</v>
      </c>
      <c r="F166" s="16" t="s">
        <v>275</v>
      </c>
      <c r="G166" s="18" t="s">
        <v>5</v>
      </c>
      <c r="H166" s="20">
        <v>87.9</v>
      </c>
      <c r="I166" s="3">
        <v>79.1</v>
      </c>
      <c r="J166" s="20">
        <f>I166/H166*100</f>
        <v>89.9886234357224</v>
      </c>
      <c r="K166" s="10"/>
      <c r="L166" s="8"/>
    </row>
    <row r="167" spans="1:12" ht="24">
      <c r="A167" s="177"/>
      <c r="B167" s="140"/>
      <c r="C167" s="23"/>
      <c r="D167" s="23"/>
      <c r="E167" s="10"/>
      <c r="F167" s="16" t="s">
        <v>93</v>
      </c>
      <c r="G167" s="18" t="s">
        <v>5</v>
      </c>
      <c r="H167" s="3">
        <v>1.31</v>
      </c>
      <c r="I167" s="3">
        <v>3.7</v>
      </c>
      <c r="J167" s="20">
        <f>H167/I167*100</f>
        <v>35.4054054054054</v>
      </c>
      <c r="K167" s="10"/>
      <c r="L167" s="8"/>
    </row>
    <row r="168" spans="1:12" ht="24">
      <c r="A168" s="177"/>
      <c r="B168" s="140"/>
      <c r="C168" s="23"/>
      <c r="D168" s="23"/>
      <c r="E168" s="10"/>
      <c r="F168" s="16" t="s">
        <v>94</v>
      </c>
      <c r="G168" s="18" t="s">
        <v>5</v>
      </c>
      <c r="H168" s="3">
        <v>33.3</v>
      </c>
      <c r="I168" s="3">
        <v>14.3</v>
      </c>
      <c r="J168" s="20">
        <f>H168/I168*100</f>
        <v>232.86713286713282</v>
      </c>
      <c r="K168" s="10"/>
      <c r="L168" s="5"/>
    </row>
    <row r="169" spans="1:12" ht="24">
      <c r="A169" s="177"/>
      <c r="B169" s="140"/>
      <c r="C169" s="23"/>
      <c r="D169" s="23"/>
      <c r="E169" s="10"/>
      <c r="F169" s="16" t="s">
        <v>276</v>
      </c>
      <c r="G169" s="18" t="s">
        <v>5</v>
      </c>
      <c r="H169" s="3">
        <v>15.8</v>
      </c>
      <c r="I169" s="3">
        <v>12.5</v>
      </c>
      <c r="J169" s="20">
        <f>H169/I169*100</f>
        <v>126.4</v>
      </c>
      <c r="K169" s="10"/>
      <c r="L169" s="5"/>
    </row>
    <row r="170" spans="1:12" ht="24.75" customHeight="1">
      <c r="A170" s="177"/>
      <c r="B170" s="140"/>
      <c r="C170" s="23"/>
      <c r="D170" s="23"/>
      <c r="E170" s="10"/>
      <c r="F170" s="16" t="s">
        <v>277</v>
      </c>
      <c r="G170" s="18" t="s">
        <v>1</v>
      </c>
      <c r="H170" s="3">
        <v>9</v>
      </c>
      <c r="I170" s="3">
        <v>12</v>
      </c>
      <c r="J170" s="20">
        <f>I170/H170*100</f>
        <v>133.33333333333331</v>
      </c>
      <c r="K170" s="10"/>
      <c r="L170" s="8"/>
    </row>
    <row r="171" spans="1:12" ht="27.75" customHeight="1">
      <c r="A171" s="160" t="s">
        <v>282</v>
      </c>
      <c r="B171" s="139" t="s">
        <v>2</v>
      </c>
      <c r="C171" s="172" t="s">
        <v>105</v>
      </c>
      <c r="D171" s="172"/>
      <c r="E171" s="172"/>
      <c r="F171" s="60" t="s">
        <v>2</v>
      </c>
      <c r="G171" s="10"/>
      <c r="H171" s="10"/>
      <c r="I171" s="10"/>
      <c r="J171" s="19"/>
      <c r="K171" s="92"/>
      <c r="L171" s="8"/>
    </row>
    <row r="172" spans="1:12" ht="48">
      <c r="A172" s="161"/>
      <c r="B172" s="140"/>
      <c r="C172" s="23"/>
      <c r="D172" s="23"/>
      <c r="E172" s="10"/>
      <c r="F172" s="16" t="s">
        <v>150</v>
      </c>
      <c r="G172" s="18" t="s">
        <v>0</v>
      </c>
      <c r="H172" s="3">
        <v>0.2</v>
      </c>
      <c r="I172" s="3">
        <v>0.5</v>
      </c>
      <c r="J172" s="20">
        <f>H172/I172*100</f>
        <v>40</v>
      </c>
      <c r="K172" s="188" t="s">
        <v>317</v>
      </c>
      <c r="L172" s="189"/>
    </row>
    <row r="173" spans="1:12" ht="48">
      <c r="A173" s="161"/>
      <c r="B173" s="140"/>
      <c r="C173" s="23"/>
      <c r="D173" s="23"/>
      <c r="E173" s="10"/>
      <c r="F173" s="16" t="s">
        <v>107</v>
      </c>
      <c r="G173" s="18" t="s">
        <v>0</v>
      </c>
      <c r="H173" s="3">
        <v>130</v>
      </c>
      <c r="I173" s="3">
        <v>133</v>
      </c>
      <c r="J173" s="20">
        <f>I173/H173*100</f>
        <v>102.30769230769229</v>
      </c>
      <c r="K173" s="10"/>
      <c r="L173" s="8"/>
    </row>
    <row r="174" spans="1:12" ht="36">
      <c r="A174" s="162"/>
      <c r="B174" s="140"/>
      <c r="C174" s="23"/>
      <c r="D174" s="23"/>
      <c r="E174" s="10"/>
      <c r="F174" s="16" t="s">
        <v>108</v>
      </c>
      <c r="G174" s="18" t="s">
        <v>106</v>
      </c>
      <c r="H174" s="3">
        <v>4300</v>
      </c>
      <c r="I174" s="3">
        <v>4223</v>
      </c>
      <c r="J174" s="20">
        <f>I174/H174*100</f>
        <v>98.20930232558139</v>
      </c>
      <c r="K174" s="10"/>
      <c r="L174" s="8"/>
    </row>
    <row r="175" spans="1:12" ht="24" customHeight="1">
      <c r="A175" s="169" t="s">
        <v>111</v>
      </c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1"/>
    </row>
    <row r="176" spans="1:12" ht="15.75" customHeight="1">
      <c r="A176" s="154" t="s">
        <v>211</v>
      </c>
      <c r="B176" s="28" t="s">
        <v>2</v>
      </c>
      <c r="C176" s="62">
        <f>C177+C178+C179</f>
        <v>95153.489</v>
      </c>
      <c r="D176" s="62">
        <f>D177+D178+D179</f>
        <v>94574.367</v>
      </c>
      <c r="E176" s="62">
        <f>D176/C176*100</f>
        <v>99.39138122407681</v>
      </c>
      <c r="F176" s="21" t="s">
        <v>2</v>
      </c>
      <c r="G176" s="5"/>
      <c r="H176" s="3"/>
      <c r="I176" s="3"/>
      <c r="J176" s="21">
        <f>SUM(J177:J183)/7</f>
        <v>100</v>
      </c>
      <c r="K176" s="19">
        <f>J176/E176</f>
        <v>1.0061234562637889</v>
      </c>
      <c r="L176" s="5" t="s">
        <v>4</v>
      </c>
    </row>
    <row r="177" spans="1:12" ht="24">
      <c r="A177" s="155"/>
      <c r="B177" s="30" t="s">
        <v>21</v>
      </c>
      <c r="C177" s="3">
        <v>22608.78</v>
      </c>
      <c r="D177" s="3">
        <v>22033.31</v>
      </c>
      <c r="E177" s="3">
        <f>D177/C177*100</f>
        <v>97.4546614191478</v>
      </c>
      <c r="F177" s="16" t="s">
        <v>210</v>
      </c>
      <c r="G177" s="18" t="s">
        <v>0</v>
      </c>
      <c r="H177" s="18">
        <v>533</v>
      </c>
      <c r="I177" s="18">
        <v>533</v>
      </c>
      <c r="J177" s="3">
        <v>100</v>
      </c>
      <c r="K177" s="10"/>
      <c r="L177" s="8"/>
    </row>
    <row r="178" spans="1:13" s="120" customFormat="1" ht="21" customHeight="1">
      <c r="A178" s="155"/>
      <c r="B178" s="30" t="s">
        <v>9</v>
      </c>
      <c r="C178" s="115">
        <v>4913.189</v>
      </c>
      <c r="D178" s="115">
        <v>4913.187</v>
      </c>
      <c r="E178" s="115">
        <f>D178/C178*100</f>
        <v>99.9999592932411</v>
      </c>
      <c r="F178" s="116" t="s">
        <v>212</v>
      </c>
      <c r="G178" s="114" t="s">
        <v>0</v>
      </c>
      <c r="H178" s="117">
        <v>10248</v>
      </c>
      <c r="I178" s="117">
        <v>10248</v>
      </c>
      <c r="J178" s="115">
        <f>I178/H178*100</f>
        <v>100</v>
      </c>
      <c r="K178" s="118"/>
      <c r="L178" s="119"/>
      <c r="M178" s="125"/>
    </row>
    <row r="179" spans="1:12" ht="21" customHeight="1">
      <c r="A179" s="155"/>
      <c r="B179" s="30" t="s">
        <v>10</v>
      </c>
      <c r="C179" s="3">
        <v>67631.52</v>
      </c>
      <c r="D179" s="3">
        <v>67627.87</v>
      </c>
      <c r="E179" s="3">
        <f>D179/C179*100</f>
        <v>99.99460310813654</v>
      </c>
      <c r="F179" s="16" t="s">
        <v>145</v>
      </c>
      <c r="G179" s="18" t="s">
        <v>0</v>
      </c>
      <c r="H179" s="24">
        <v>22160</v>
      </c>
      <c r="I179" s="24">
        <v>22160</v>
      </c>
      <c r="J179" s="3">
        <f>I179/H179*100</f>
        <v>100</v>
      </c>
      <c r="K179" s="10"/>
      <c r="L179" s="8"/>
    </row>
    <row r="180" spans="1:12" ht="15" customHeight="1">
      <c r="A180" s="155"/>
      <c r="B180" s="30"/>
      <c r="C180" s="3"/>
      <c r="D180" s="3"/>
      <c r="E180" s="3"/>
      <c r="F180" s="16" t="s">
        <v>146</v>
      </c>
      <c r="G180" s="18" t="s">
        <v>0</v>
      </c>
      <c r="H180" s="24">
        <v>1078</v>
      </c>
      <c r="I180" s="24">
        <v>1078</v>
      </c>
      <c r="J180" s="3">
        <f>I180/H180*100</f>
        <v>100</v>
      </c>
      <c r="K180" s="10"/>
      <c r="L180" s="8"/>
    </row>
    <row r="181" spans="1:12" ht="24">
      <c r="A181" s="155"/>
      <c r="B181" s="140"/>
      <c r="C181" s="3"/>
      <c r="D181" s="3"/>
      <c r="E181" s="10"/>
      <c r="F181" s="16" t="s">
        <v>147</v>
      </c>
      <c r="G181" s="18" t="s">
        <v>0</v>
      </c>
      <c r="H181" s="24">
        <v>325</v>
      </c>
      <c r="I181" s="24">
        <v>325</v>
      </c>
      <c r="J181" s="3">
        <f>I181/H181*100</f>
        <v>100</v>
      </c>
      <c r="K181" s="10"/>
      <c r="L181" s="8"/>
    </row>
    <row r="182" spans="1:12" ht="48">
      <c r="A182" s="155"/>
      <c r="B182" s="140"/>
      <c r="C182" s="3"/>
      <c r="D182" s="3"/>
      <c r="E182" s="10"/>
      <c r="F182" s="16" t="s">
        <v>213</v>
      </c>
      <c r="G182" s="18" t="s">
        <v>1</v>
      </c>
      <c r="H182" s="18">
        <v>1</v>
      </c>
      <c r="I182" s="18">
        <v>1</v>
      </c>
      <c r="J182" s="3">
        <v>100</v>
      </c>
      <c r="K182" s="10"/>
      <c r="L182" s="8"/>
    </row>
    <row r="183" spans="1:12" ht="28.5" customHeight="1">
      <c r="A183" s="155"/>
      <c r="B183" s="140"/>
      <c r="C183" s="3"/>
      <c r="D183" s="23"/>
      <c r="E183" s="10"/>
      <c r="F183" s="16" t="s">
        <v>214</v>
      </c>
      <c r="G183" s="18" t="s">
        <v>0</v>
      </c>
      <c r="H183" s="20">
        <v>22</v>
      </c>
      <c r="I183" s="20">
        <v>22</v>
      </c>
      <c r="J183" s="3">
        <f>I183/H183*100</f>
        <v>100</v>
      </c>
      <c r="K183" s="10"/>
      <c r="L183" s="8"/>
    </row>
    <row r="184" spans="1:12" ht="48" hidden="1">
      <c r="A184" s="155"/>
      <c r="B184" s="140"/>
      <c r="C184" s="3"/>
      <c r="D184" s="3"/>
      <c r="E184" s="10"/>
      <c r="F184" s="16" t="s">
        <v>215</v>
      </c>
      <c r="G184" s="18" t="s">
        <v>1</v>
      </c>
      <c r="H184" s="20">
        <v>0</v>
      </c>
      <c r="I184" s="20">
        <v>0</v>
      </c>
      <c r="J184" s="3" t="e">
        <f>I184/H184*100</f>
        <v>#DIV/0!</v>
      </c>
      <c r="K184" s="10"/>
      <c r="L184" s="8"/>
    </row>
    <row r="185" spans="1:12" ht="48" hidden="1">
      <c r="A185" s="155"/>
      <c r="B185" s="140"/>
      <c r="C185" s="3"/>
      <c r="D185" s="3"/>
      <c r="E185" s="10"/>
      <c r="F185" s="16" t="s">
        <v>216</v>
      </c>
      <c r="G185" s="18" t="s">
        <v>1</v>
      </c>
      <c r="H185" s="20">
        <v>0</v>
      </c>
      <c r="I185" s="20">
        <v>0</v>
      </c>
      <c r="J185" s="3" t="e">
        <f>I185/H185*100</f>
        <v>#DIV/0!</v>
      </c>
      <c r="K185" s="10"/>
      <c r="L185" s="8"/>
    </row>
    <row r="186" spans="1:12" ht="36" hidden="1">
      <c r="A186" s="156"/>
      <c r="B186" s="140"/>
      <c r="C186" s="3"/>
      <c r="D186" s="3"/>
      <c r="E186" s="10"/>
      <c r="F186" s="16" t="s">
        <v>217</v>
      </c>
      <c r="G186" s="18" t="s">
        <v>1</v>
      </c>
      <c r="H186" s="20">
        <v>0</v>
      </c>
      <c r="I186" s="20">
        <v>0</v>
      </c>
      <c r="J186" s="3" t="e">
        <f>I186/H186*100</f>
        <v>#DIV/0!</v>
      </c>
      <c r="K186" s="10"/>
      <c r="L186" s="8"/>
    </row>
    <row r="187" spans="1:12" ht="23.25" customHeight="1">
      <c r="A187" s="163" t="s">
        <v>218</v>
      </c>
      <c r="B187" s="28" t="s">
        <v>2</v>
      </c>
      <c r="C187" s="29">
        <f>C188+C189</f>
        <v>14304.11</v>
      </c>
      <c r="D187" s="29">
        <f>D188+D189</f>
        <v>14277.89</v>
      </c>
      <c r="E187" s="29">
        <f aca="true" t="shared" si="7" ref="E187:E192">D187/C187*100</f>
        <v>99.81669604050862</v>
      </c>
      <c r="F187" s="21" t="s">
        <v>2</v>
      </c>
      <c r="G187" s="5"/>
      <c r="H187" s="3"/>
      <c r="I187" s="3"/>
      <c r="J187" s="21">
        <f>(J188+J189)/2</f>
        <v>50</v>
      </c>
      <c r="K187" s="66">
        <f>J187/E187</f>
        <v>0.5009182028997283</v>
      </c>
      <c r="L187" s="5" t="s">
        <v>4</v>
      </c>
    </row>
    <row r="188" spans="1:12" ht="59.25" customHeight="1">
      <c r="A188" s="164"/>
      <c r="B188" s="30" t="s">
        <v>21</v>
      </c>
      <c r="C188" s="31">
        <v>1988.29</v>
      </c>
      <c r="D188" s="31">
        <v>1962.07</v>
      </c>
      <c r="E188" s="36">
        <f t="shared" si="7"/>
        <v>98.6812788878886</v>
      </c>
      <c r="F188" s="16" t="s">
        <v>219</v>
      </c>
      <c r="G188" s="18" t="s">
        <v>5</v>
      </c>
      <c r="H188" s="18">
        <v>34.5</v>
      </c>
      <c r="I188" s="18">
        <v>34.5</v>
      </c>
      <c r="J188" s="3">
        <v>100</v>
      </c>
      <c r="K188" s="10"/>
      <c r="L188" s="8"/>
    </row>
    <row r="189" spans="1:12" ht="36.75" customHeight="1">
      <c r="A189" s="164"/>
      <c r="B189" s="30" t="s">
        <v>10</v>
      </c>
      <c r="C189" s="31">
        <v>12315.82</v>
      </c>
      <c r="D189" s="31">
        <v>12315.82</v>
      </c>
      <c r="E189" s="36">
        <f t="shared" si="7"/>
        <v>100</v>
      </c>
      <c r="F189" s="93"/>
      <c r="G189" s="76"/>
      <c r="H189" s="94"/>
      <c r="I189" s="94"/>
      <c r="J189" s="3"/>
      <c r="K189" s="10"/>
      <c r="L189" s="8"/>
    </row>
    <row r="190" spans="1:12" ht="23.25" customHeight="1">
      <c r="A190" s="154" t="s">
        <v>220</v>
      </c>
      <c r="B190" s="28" t="s">
        <v>2</v>
      </c>
      <c r="C190" s="29">
        <f>C191+C192+C193</f>
        <v>35484.37</v>
      </c>
      <c r="D190" s="29">
        <f>D191+D192+D193</f>
        <v>35100.68</v>
      </c>
      <c r="E190" s="29">
        <f t="shared" si="7"/>
        <v>98.91870702509301</v>
      </c>
      <c r="F190" s="21" t="s">
        <v>2</v>
      </c>
      <c r="G190" s="5"/>
      <c r="H190" s="3"/>
      <c r="I190" s="3"/>
      <c r="J190" s="21">
        <f>SUM(J191+J192+J193+J194+J195+J197+J196+J198+J199)/9</f>
        <v>100</v>
      </c>
      <c r="K190" s="66">
        <f>J190/E190</f>
        <v>1.0109311272602126</v>
      </c>
      <c r="L190" s="5" t="s">
        <v>4</v>
      </c>
    </row>
    <row r="191" spans="1:12" ht="27.75" customHeight="1">
      <c r="A191" s="155"/>
      <c r="B191" s="30" t="s">
        <v>21</v>
      </c>
      <c r="C191" s="31">
        <v>9951.66</v>
      </c>
      <c r="D191" s="31">
        <v>9701.63</v>
      </c>
      <c r="E191" s="36">
        <f t="shared" si="7"/>
        <v>97.48755484009702</v>
      </c>
      <c r="F191" s="95" t="s">
        <v>221</v>
      </c>
      <c r="G191" s="96" t="s">
        <v>1</v>
      </c>
      <c r="H191" s="96" t="s">
        <v>222</v>
      </c>
      <c r="I191" s="96" t="s">
        <v>222</v>
      </c>
      <c r="J191" s="3">
        <v>100</v>
      </c>
      <c r="K191" s="10"/>
      <c r="L191" s="8"/>
    </row>
    <row r="192" spans="1:12" ht="39.75" customHeight="1">
      <c r="A192" s="155"/>
      <c r="B192" s="30" t="s">
        <v>10</v>
      </c>
      <c r="C192" s="31">
        <v>25467.91</v>
      </c>
      <c r="D192" s="31">
        <v>25334.25</v>
      </c>
      <c r="E192" s="36">
        <f t="shared" si="7"/>
        <v>99.475182690688</v>
      </c>
      <c r="F192" s="95" t="s">
        <v>223</v>
      </c>
      <c r="G192" s="96" t="s">
        <v>0</v>
      </c>
      <c r="H192" s="76">
        <v>533</v>
      </c>
      <c r="I192" s="76">
        <v>533</v>
      </c>
      <c r="J192" s="3">
        <v>100</v>
      </c>
      <c r="K192" s="10"/>
      <c r="L192" s="8"/>
    </row>
    <row r="193" spans="1:12" ht="36.75" customHeight="1">
      <c r="A193" s="155"/>
      <c r="B193" s="30" t="s">
        <v>9</v>
      </c>
      <c r="C193" s="31">
        <v>64.8</v>
      </c>
      <c r="D193" s="31">
        <v>64.8</v>
      </c>
      <c r="E193" s="36">
        <f>D193/C193*100</f>
        <v>100</v>
      </c>
      <c r="F193" s="95" t="s">
        <v>224</v>
      </c>
      <c r="G193" s="96" t="s">
        <v>1</v>
      </c>
      <c r="H193" s="96" t="s">
        <v>149</v>
      </c>
      <c r="I193" s="96" t="s">
        <v>149</v>
      </c>
      <c r="J193" s="3">
        <v>100</v>
      </c>
      <c r="K193" s="10"/>
      <c r="L193" s="8"/>
    </row>
    <row r="194" spans="1:12" ht="39" customHeight="1">
      <c r="A194" s="155"/>
      <c r="B194" s="141"/>
      <c r="C194" s="134"/>
      <c r="D194" s="142"/>
      <c r="E194" s="36"/>
      <c r="F194" s="95" t="s">
        <v>225</v>
      </c>
      <c r="G194" s="96" t="s">
        <v>1</v>
      </c>
      <c r="H194" s="96" t="s">
        <v>226</v>
      </c>
      <c r="I194" s="96" t="s">
        <v>226</v>
      </c>
      <c r="J194" s="3">
        <v>100</v>
      </c>
      <c r="K194" s="10"/>
      <c r="L194" s="8"/>
    </row>
    <row r="195" spans="1:12" ht="18.75" customHeight="1">
      <c r="A195" s="155"/>
      <c r="B195" s="143"/>
      <c r="C195" s="134"/>
      <c r="D195" s="142"/>
      <c r="E195" s="143"/>
      <c r="F195" s="95" t="s">
        <v>227</v>
      </c>
      <c r="G195" s="96" t="s">
        <v>0</v>
      </c>
      <c r="H195" s="97">
        <v>10248</v>
      </c>
      <c r="I195" s="96" t="s">
        <v>228</v>
      </c>
      <c r="J195" s="3">
        <v>100</v>
      </c>
      <c r="K195" s="10"/>
      <c r="L195" s="5"/>
    </row>
    <row r="196" spans="1:12" ht="17.25" customHeight="1">
      <c r="A196" s="155"/>
      <c r="B196" s="143"/>
      <c r="C196" s="134"/>
      <c r="D196" s="142"/>
      <c r="E196" s="143"/>
      <c r="F196" s="95" t="s">
        <v>229</v>
      </c>
      <c r="G196" s="96" t="s">
        <v>1</v>
      </c>
      <c r="H196" s="96" t="s">
        <v>230</v>
      </c>
      <c r="I196" s="96" t="s">
        <v>230</v>
      </c>
      <c r="J196" s="3">
        <v>100</v>
      </c>
      <c r="K196" s="10"/>
      <c r="L196" s="5"/>
    </row>
    <row r="197" spans="1:12" ht="24">
      <c r="A197" s="155"/>
      <c r="B197" s="143"/>
      <c r="C197" s="134"/>
      <c r="D197" s="142"/>
      <c r="E197" s="143"/>
      <c r="F197" s="95" t="s">
        <v>231</v>
      </c>
      <c r="G197" s="96" t="s">
        <v>0</v>
      </c>
      <c r="H197" s="96" t="s">
        <v>232</v>
      </c>
      <c r="I197" s="96" t="s">
        <v>232</v>
      </c>
      <c r="J197" s="3">
        <v>100</v>
      </c>
      <c r="K197" s="10"/>
      <c r="L197" s="5"/>
    </row>
    <row r="198" spans="1:12" ht="24">
      <c r="A198" s="155"/>
      <c r="B198" s="143"/>
      <c r="C198" s="134"/>
      <c r="D198" s="142"/>
      <c r="E198" s="143"/>
      <c r="F198" s="95" t="s">
        <v>233</v>
      </c>
      <c r="G198" s="96" t="s">
        <v>0</v>
      </c>
      <c r="H198" s="96" t="s">
        <v>234</v>
      </c>
      <c r="I198" s="96" t="s">
        <v>234</v>
      </c>
      <c r="J198" s="3">
        <v>100</v>
      </c>
      <c r="K198" s="10"/>
      <c r="L198" s="5"/>
    </row>
    <row r="199" spans="1:12" ht="36">
      <c r="A199" s="155"/>
      <c r="B199" s="143"/>
      <c r="C199" s="134"/>
      <c r="D199" s="142"/>
      <c r="E199" s="143"/>
      <c r="F199" s="95" t="s">
        <v>235</v>
      </c>
      <c r="G199" s="96" t="s">
        <v>0</v>
      </c>
      <c r="H199" s="96" t="s">
        <v>236</v>
      </c>
      <c r="I199" s="96" t="s">
        <v>236</v>
      </c>
      <c r="J199" s="3">
        <v>100</v>
      </c>
      <c r="K199" s="10"/>
      <c r="L199" s="5"/>
    </row>
    <row r="200" spans="1:12" ht="12">
      <c r="A200" s="156"/>
      <c r="B200" s="143"/>
      <c r="C200" s="134"/>
      <c r="D200" s="142"/>
      <c r="E200" s="143"/>
      <c r="L200" s="1"/>
    </row>
    <row r="201" spans="1:12" ht="15.75" customHeight="1">
      <c r="A201" s="154" t="s">
        <v>237</v>
      </c>
      <c r="B201" s="28" t="s">
        <v>2</v>
      </c>
      <c r="C201" s="29">
        <f>C202+C203+C204</f>
        <v>13777.15</v>
      </c>
      <c r="D201" s="29">
        <f>D202+D203+D204</f>
        <v>13719.82</v>
      </c>
      <c r="E201" s="29">
        <f>+D201/C201*100</f>
        <v>99.58387620081076</v>
      </c>
      <c r="F201" s="21" t="s">
        <v>2</v>
      </c>
      <c r="G201" s="5"/>
      <c r="H201" s="3"/>
      <c r="I201" s="3"/>
      <c r="J201" s="21">
        <f>(J202+J203+J204+J205+J206+J207+J208)/7</f>
        <v>100</v>
      </c>
      <c r="K201" s="19">
        <f>J201/E201</f>
        <v>1.0041786262501986</v>
      </c>
      <c r="L201" s="5" t="s">
        <v>4</v>
      </c>
    </row>
    <row r="202" spans="1:12" ht="18.75" customHeight="1">
      <c r="A202" s="155"/>
      <c r="B202" s="30" t="s">
        <v>21</v>
      </c>
      <c r="C202" s="31">
        <v>2412.81</v>
      </c>
      <c r="D202" s="31">
        <v>2355.48</v>
      </c>
      <c r="E202" s="37">
        <f>+D202/C202*100</f>
        <v>97.62393226155396</v>
      </c>
      <c r="F202" s="16" t="s">
        <v>96</v>
      </c>
      <c r="G202" s="18" t="s">
        <v>0</v>
      </c>
      <c r="H202" s="24">
        <v>22160</v>
      </c>
      <c r="I202" s="24">
        <v>22160</v>
      </c>
      <c r="J202" s="3">
        <f>I202/H202*100</f>
        <v>100</v>
      </c>
      <c r="K202" s="10"/>
      <c r="L202" s="8"/>
    </row>
    <row r="203" spans="1:12" ht="17.25" customHeight="1">
      <c r="A203" s="155"/>
      <c r="B203" s="30" t="s">
        <v>9</v>
      </c>
      <c r="C203" s="31">
        <v>100</v>
      </c>
      <c r="D203" s="31">
        <v>100</v>
      </c>
      <c r="E203" s="37">
        <f>+D203/C203*100</f>
        <v>100</v>
      </c>
      <c r="F203" s="16" t="s">
        <v>238</v>
      </c>
      <c r="G203" s="18" t="s">
        <v>0</v>
      </c>
      <c r="H203" s="24">
        <v>81464</v>
      </c>
      <c r="I203" s="24">
        <v>81464</v>
      </c>
      <c r="J203" s="3">
        <f>I203/H203*100</f>
        <v>100</v>
      </c>
      <c r="K203" s="10"/>
      <c r="L203" s="5"/>
    </row>
    <row r="204" spans="1:12" ht="15.75" customHeight="1">
      <c r="A204" s="155"/>
      <c r="B204" s="30" t="s">
        <v>10</v>
      </c>
      <c r="C204" s="31">
        <v>11264.34</v>
      </c>
      <c r="D204" s="31">
        <v>11264.34</v>
      </c>
      <c r="E204" s="37">
        <f>+D204/C204*100</f>
        <v>100</v>
      </c>
      <c r="F204" s="16" t="s">
        <v>31</v>
      </c>
      <c r="G204" s="18" t="s">
        <v>32</v>
      </c>
      <c r="H204" s="24">
        <v>298235</v>
      </c>
      <c r="I204" s="24">
        <v>298235</v>
      </c>
      <c r="J204" s="3">
        <v>100</v>
      </c>
      <c r="K204" s="10"/>
      <c r="L204" s="8"/>
    </row>
    <row r="205" spans="1:12" ht="24">
      <c r="A205" s="155"/>
      <c r="B205" s="30"/>
      <c r="C205" s="31"/>
      <c r="D205" s="31"/>
      <c r="E205" s="37"/>
      <c r="F205" s="16" t="s">
        <v>239</v>
      </c>
      <c r="G205" s="4" t="s">
        <v>1</v>
      </c>
      <c r="H205" s="94" t="s">
        <v>240</v>
      </c>
      <c r="I205" s="94" t="s">
        <v>240</v>
      </c>
      <c r="J205" s="3">
        <v>100</v>
      </c>
      <c r="K205" s="10"/>
      <c r="L205" s="8"/>
    </row>
    <row r="206" spans="1:12" ht="24">
      <c r="A206" s="155"/>
      <c r="B206" s="30"/>
      <c r="C206" s="31"/>
      <c r="D206" s="31"/>
      <c r="E206" s="37"/>
      <c r="F206" s="16" t="s">
        <v>241</v>
      </c>
      <c r="G206" s="4" t="s">
        <v>242</v>
      </c>
      <c r="H206" s="94" t="s">
        <v>243</v>
      </c>
      <c r="I206" s="94" t="s">
        <v>243</v>
      </c>
      <c r="J206" s="3">
        <v>100</v>
      </c>
      <c r="K206" s="10"/>
      <c r="L206" s="8"/>
    </row>
    <row r="207" spans="1:12" ht="19.5" customHeight="1">
      <c r="A207" s="155"/>
      <c r="B207" s="30"/>
      <c r="C207" s="31"/>
      <c r="D207" s="144"/>
      <c r="E207" s="37"/>
      <c r="F207" s="98" t="s">
        <v>244</v>
      </c>
      <c r="G207" s="18" t="s">
        <v>1</v>
      </c>
      <c r="H207" s="18">
        <v>2196</v>
      </c>
      <c r="I207" s="18">
        <v>2196</v>
      </c>
      <c r="J207" s="3">
        <v>100</v>
      </c>
      <c r="K207" s="18"/>
      <c r="L207" s="4"/>
    </row>
    <row r="208" spans="1:12" ht="47.25" customHeight="1">
      <c r="A208" s="156"/>
      <c r="B208" s="30"/>
      <c r="C208" s="31"/>
      <c r="D208" s="144"/>
      <c r="E208" s="37"/>
      <c r="F208" s="16" t="s">
        <v>245</v>
      </c>
      <c r="G208" s="18" t="s">
        <v>1</v>
      </c>
      <c r="H208" s="18">
        <v>0</v>
      </c>
      <c r="I208" s="18">
        <v>0</v>
      </c>
      <c r="J208" s="3">
        <v>100</v>
      </c>
      <c r="K208" s="18"/>
      <c r="L208" s="4"/>
    </row>
    <row r="209" spans="1:12" ht="26.25" customHeight="1">
      <c r="A209" s="163" t="s">
        <v>246</v>
      </c>
      <c r="B209" s="28" t="s">
        <v>2</v>
      </c>
      <c r="C209" s="29">
        <f>C210+C211</f>
        <v>3593.29</v>
      </c>
      <c r="D209" s="29">
        <f>D210+D211</f>
        <v>3583.76</v>
      </c>
      <c r="E209" s="29">
        <f>D209/C209*100</f>
        <v>99.73478344358513</v>
      </c>
      <c r="F209" s="21" t="s">
        <v>2</v>
      </c>
      <c r="G209" s="5"/>
      <c r="H209" s="3"/>
      <c r="I209" s="3"/>
      <c r="J209" s="51">
        <f>(J210+J211+J212+J213+J214+J215+J216+J217+J219+J220+J221+J218)/12</f>
        <v>100</v>
      </c>
      <c r="K209" s="19">
        <f>J209/E209</f>
        <v>1.0026592182512222</v>
      </c>
      <c r="L209" s="5" t="s">
        <v>4</v>
      </c>
    </row>
    <row r="210" spans="1:12" ht="21.75" customHeight="1">
      <c r="A210" s="164"/>
      <c r="B210" s="30" t="s">
        <v>21</v>
      </c>
      <c r="C210" s="31">
        <v>710.97</v>
      </c>
      <c r="D210" s="31">
        <v>701.44</v>
      </c>
      <c r="E210" s="37">
        <f>D210/C210*100</f>
        <v>98.65957775996175</v>
      </c>
      <c r="F210" s="16" t="s">
        <v>39</v>
      </c>
      <c r="G210" s="18" t="s">
        <v>0</v>
      </c>
      <c r="H210" s="3">
        <v>1078</v>
      </c>
      <c r="I210" s="3">
        <v>1078</v>
      </c>
      <c r="J210" s="3">
        <f aca="true" t="shared" si="8" ref="J210:J221">I210/H210*100</f>
        <v>100</v>
      </c>
      <c r="K210" s="10"/>
      <c r="L210" s="8"/>
    </row>
    <row r="211" spans="1:12" ht="18" customHeight="1">
      <c r="A211" s="164"/>
      <c r="B211" s="30" t="s">
        <v>10</v>
      </c>
      <c r="C211" s="31">
        <v>2882.32</v>
      </c>
      <c r="D211" s="31">
        <v>2882.32</v>
      </c>
      <c r="E211" s="37">
        <f>+D211/C211*100</f>
        <v>100</v>
      </c>
      <c r="F211" s="16" t="s">
        <v>38</v>
      </c>
      <c r="G211" s="18" t="s">
        <v>1</v>
      </c>
      <c r="H211" s="3">
        <v>10870</v>
      </c>
      <c r="I211" s="3">
        <v>10870</v>
      </c>
      <c r="J211" s="3">
        <f t="shared" si="8"/>
        <v>100</v>
      </c>
      <c r="K211" s="10"/>
      <c r="L211" s="5"/>
    </row>
    <row r="212" spans="1:12" ht="25.5" customHeight="1">
      <c r="A212" s="164"/>
      <c r="B212" s="140"/>
      <c r="C212" s="31"/>
      <c r="D212" s="144"/>
      <c r="E212" s="140"/>
      <c r="F212" s="16" t="s">
        <v>40</v>
      </c>
      <c r="G212" s="18" t="s">
        <v>1</v>
      </c>
      <c r="H212" s="24">
        <v>3460</v>
      </c>
      <c r="I212" s="24">
        <v>3460</v>
      </c>
      <c r="J212" s="3">
        <f t="shared" si="8"/>
        <v>100</v>
      </c>
      <c r="K212" s="10"/>
      <c r="L212" s="8"/>
    </row>
    <row r="213" spans="1:12" ht="18" customHeight="1">
      <c r="A213" s="164"/>
      <c r="B213" s="140"/>
      <c r="C213" s="31"/>
      <c r="D213" s="144"/>
      <c r="E213" s="140"/>
      <c r="F213" s="16" t="s">
        <v>41</v>
      </c>
      <c r="G213" s="4" t="s">
        <v>1</v>
      </c>
      <c r="H213" s="24">
        <v>50</v>
      </c>
      <c r="I213" s="24">
        <v>50</v>
      </c>
      <c r="J213" s="3">
        <f t="shared" si="8"/>
        <v>100</v>
      </c>
      <c r="K213" s="10"/>
      <c r="L213" s="8"/>
    </row>
    <row r="214" spans="1:12" ht="23.25" customHeight="1">
      <c r="A214" s="164"/>
      <c r="B214" s="140"/>
      <c r="C214" s="31"/>
      <c r="D214" s="144"/>
      <c r="E214" s="140"/>
      <c r="F214" s="16" t="s">
        <v>42</v>
      </c>
      <c r="G214" s="4" t="s">
        <v>1</v>
      </c>
      <c r="H214" s="24">
        <v>10870</v>
      </c>
      <c r="I214" s="24">
        <v>10870</v>
      </c>
      <c r="J214" s="3">
        <f t="shared" si="8"/>
        <v>100</v>
      </c>
      <c r="K214" s="10"/>
      <c r="L214" s="8"/>
    </row>
    <row r="215" spans="1:12" ht="20.25" customHeight="1">
      <c r="A215" s="164"/>
      <c r="B215" s="140"/>
      <c r="C215" s="31"/>
      <c r="D215" s="144"/>
      <c r="E215" s="140"/>
      <c r="F215" s="16" t="s">
        <v>43</v>
      </c>
      <c r="G215" s="4" t="s">
        <v>1</v>
      </c>
      <c r="H215" s="24">
        <v>8</v>
      </c>
      <c r="I215" s="24">
        <v>8</v>
      </c>
      <c r="J215" s="3">
        <f t="shared" si="8"/>
        <v>100</v>
      </c>
      <c r="K215" s="10"/>
      <c r="L215" s="5"/>
    </row>
    <row r="216" spans="1:12" ht="20.25" customHeight="1">
      <c r="A216" s="164"/>
      <c r="B216" s="140"/>
      <c r="C216" s="31"/>
      <c r="D216" s="144"/>
      <c r="E216" s="140"/>
      <c r="F216" s="16" t="s">
        <v>44</v>
      </c>
      <c r="G216" s="4" t="s">
        <v>1</v>
      </c>
      <c r="H216" s="24">
        <v>9</v>
      </c>
      <c r="I216" s="24">
        <v>9</v>
      </c>
      <c r="J216" s="3">
        <f t="shared" si="8"/>
        <v>100</v>
      </c>
      <c r="K216" s="10"/>
      <c r="L216" s="4"/>
    </row>
    <row r="217" spans="1:12" ht="26.25" customHeight="1">
      <c r="A217" s="164"/>
      <c r="B217" s="140"/>
      <c r="C217" s="31"/>
      <c r="D217" s="144"/>
      <c r="E217" s="140"/>
      <c r="F217" s="16" t="s">
        <v>247</v>
      </c>
      <c r="G217" s="4" t="s">
        <v>248</v>
      </c>
      <c r="H217" s="94" t="s">
        <v>249</v>
      </c>
      <c r="I217" s="94" t="s">
        <v>249</v>
      </c>
      <c r="J217" s="3">
        <v>100</v>
      </c>
      <c r="K217" s="10"/>
      <c r="L217" s="4"/>
    </row>
    <row r="218" spans="1:12" ht="26.25" customHeight="1">
      <c r="A218" s="164"/>
      <c r="B218" s="140"/>
      <c r="C218" s="31"/>
      <c r="D218" s="144"/>
      <c r="E218" s="140"/>
      <c r="F218" s="16" t="s">
        <v>250</v>
      </c>
      <c r="G218" s="4" t="s">
        <v>0</v>
      </c>
      <c r="H218" s="94" t="s">
        <v>251</v>
      </c>
      <c r="I218" s="94" t="s">
        <v>251</v>
      </c>
      <c r="J218" s="3">
        <v>100</v>
      </c>
      <c r="K218" s="10"/>
      <c r="L218" s="4"/>
    </row>
    <row r="219" spans="1:12" ht="28.5" customHeight="1">
      <c r="A219" s="164"/>
      <c r="B219" s="140"/>
      <c r="C219" s="31"/>
      <c r="D219" s="144"/>
      <c r="E219" s="140"/>
      <c r="F219" s="16" t="s">
        <v>252</v>
      </c>
      <c r="G219" s="4" t="s">
        <v>1</v>
      </c>
      <c r="H219" s="94" t="s">
        <v>148</v>
      </c>
      <c r="I219" s="94" t="s">
        <v>148</v>
      </c>
      <c r="J219" s="3">
        <f t="shared" si="8"/>
        <v>100</v>
      </c>
      <c r="K219" s="10"/>
      <c r="L219" s="4"/>
    </row>
    <row r="220" spans="1:12" ht="29.25" customHeight="1">
      <c r="A220" s="164"/>
      <c r="B220" s="140"/>
      <c r="C220" s="31"/>
      <c r="D220" s="144"/>
      <c r="E220" s="140"/>
      <c r="F220" s="16" t="s">
        <v>253</v>
      </c>
      <c r="G220" s="4" t="s">
        <v>1</v>
      </c>
      <c r="H220" s="94" t="s">
        <v>112</v>
      </c>
      <c r="I220" s="94" t="s">
        <v>112</v>
      </c>
      <c r="J220" s="3">
        <f t="shared" si="8"/>
        <v>100</v>
      </c>
      <c r="K220" s="10"/>
      <c r="L220" s="4"/>
    </row>
    <row r="221" spans="1:12" ht="26.25" customHeight="1">
      <c r="A221" s="165"/>
      <c r="B221" s="140"/>
      <c r="C221" s="31"/>
      <c r="D221" s="144"/>
      <c r="E221" s="140"/>
      <c r="F221" s="16" t="s">
        <v>254</v>
      </c>
      <c r="G221" s="4" t="s">
        <v>1</v>
      </c>
      <c r="H221" s="94" t="s">
        <v>113</v>
      </c>
      <c r="I221" s="94" t="s">
        <v>113</v>
      </c>
      <c r="J221" s="3">
        <f t="shared" si="8"/>
        <v>100</v>
      </c>
      <c r="K221" s="10"/>
      <c r="L221" s="4"/>
    </row>
    <row r="222" spans="1:12" ht="29.25" customHeight="1">
      <c r="A222" s="163" t="s">
        <v>255</v>
      </c>
      <c r="B222" s="28" t="s">
        <v>2</v>
      </c>
      <c r="C222" s="29">
        <f>C223+C224</f>
        <v>18387.26</v>
      </c>
      <c r="D222" s="29">
        <f>D223+D224</f>
        <v>18299.01</v>
      </c>
      <c r="E222" s="29">
        <f>D222/C222*100</f>
        <v>99.52004812027458</v>
      </c>
      <c r="F222" s="21" t="s">
        <v>2</v>
      </c>
      <c r="G222" s="5"/>
      <c r="H222" s="3"/>
      <c r="I222" s="3"/>
      <c r="J222" s="21">
        <f>(J223+J224+J225+J226)/4</f>
        <v>100</v>
      </c>
      <c r="K222" s="66">
        <v>1</v>
      </c>
      <c r="L222" s="5" t="s">
        <v>22</v>
      </c>
    </row>
    <row r="223" spans="1:12" ht="16.5" customHeight="1">
      <c r="A223" s="164"/>
      <c r="B223" s="30" t="s">
        <v>21</v>
      </c>
      <c r="C223" s="31">
        <v>3799.94</v>
      </c>
      <c r="D223" s="31">
        <v>3711.69</v>
      </c>
      <c r="E223" s="31">
        <f>D223/C223*100</f>
        <v>97.6775949093933</v>
      </c>
      <c r="F223" s="16" t="s">
        <v>37</v>
      </c>
      <c r="G223" s="18" t="s">
        <v>0</v>
      </c>
      <c r="H223" s="24">
        <v>325</v>
      </c>
      <c r="I223" s="24">
        <v>325</v>
      </c>
      <c r="J223" s="3">
        <f>I223/H223*100</f>
        <v>100</v>
      </c>
      <c r="K223" s="10"/>
      <c r="L223" s="4"/>
    </row>
    <row r="224" spans="1:12" ht="37.5" customHeight="1">
      <c r="A224" s="164"/>
      <c r="B224" s="30" t="s">
        <v>10</v>
      </c>
      <c r="C224" s="31">
        <v>14587.32</v>
      </c>
      <c r="D224" s="31">
        <v>14587.32</v>
      </c>
      <c r="E224" s="31">
        <f>D224/C224*100</f>
        <v>100</v>
      </c>
      <c r="F224" s="16" t="s">
        <v>33</v>
      </c>
      <c r="G224" s="18" t="s">
        <v>0</v>
      </c>
      <c r="H224" s="24">
        <v>25</v>
      </c>
      <c r="I224" s="24">
        <v>25</v>
      </c>
      <c r="J224" s="3">
        <f>I224/H224*100</f>
        <v>100</v>
      </c>
      <c r="K224" s="10"/>
      <c r="L224" s="5"/>
    </row>
    <row r="225" spans="1:12" ht="27" customHeight="1">
      <c r="A225" s="164"/>
      <c r="B225" s="30"/>
      <c r="C225" s="144"/>
      <c r="D225" s="144"/>
      <c r="E225" s="36"/>
      <c r="F225" s="16" t="s">
        <v>45</v>
      </c>
      <c r="G225" s="18" t="s">
        <v>1</v>
      </c>
      <c r="H225" s="24">
        <v>61</v>
      </c>
      <c r="I225" s="24">
        <v>61</v>
      </c>
      <c r="J225" s="3">
        <f>I225/H225*100</f>
        <v>100</v>
      </c>
      <c r="K225" s="10"/>
      <c r="L225" s="8"/>
    </row>
    <row r="226" spans="1:12" ht="27" customHeight="1">
      <c r="A226" s="164"/>
      <c r="B226" s="140"/>
      <c r="C226" s="31"/>
      <c r="D226" s="144"/>
      <c r="E226" s="140"/>
      <c r="F226" s="16" t="s">
        <v>257</v>
      </c>
      <c r="G226" s="18" t="s">
        <v>0</v>
      </c>
      <c r="H226" s="94" t="s">
        <v>256</v>
      </c>
      <c r="I226" s="94" t="s">
        <v>256</v>
      </c>
      <c r="J226" s="3">
        <f>I226/H226*100</f>
        <v>100</v>
      </c>
      <c r="K226" s="10"/>
      <c r="L226" s="8"/>
    </row>
    <row r="227" spans="1:12" ht="26.25" customHeight="1">
      <c r="A227" s="154" t="s">
        <v>258</v>
      </c>
      <c r="B227" s="28" t="s">
        <v>2</v>
      </c>
      <c r="C227" s="29">
        <f>C228+C229</f>
        <v>9607.310000000001</v>
      </c>
      <c r="D227" s="29">
        <f>D228+D229</f>
        <v>9593.2</v>
      </c>
      <c r="E227" s="29">
        <f>D227/C227*100</f>
        <v>99.85313266668817</v>
      </c>
      <c r="F227" s="21" t="s">
        <v>2</v>
      </c>
      <c r="G227" s="5"/>
      <c r="H227" s="20"/>
      <c r="I227" s="20"/>
      <c r="J227" s="66">
        <f>(J228+J229+J230+J231+J232+J233)/6</f>
        <v>100</v>
      </c>
      <c r="K227" s="19">
        <f>J227/E227</f>
        <v>1.0014708335070677</v>
      </c>
      <c r="L227" s="5" t="s">
        <v>4</v>
      </c>
    </row>
    <row r="228" spans="1:12" ht="24">
      <c r="A228" s="155"/>
      <c r="B228" s="30" t="s">
        <v>21</v>
      </c>
      <c r="C228" s="31">
        <v>4858.92</v>
      </c>
      <c r="D228" s="31">
        <v>4844.81</v>
      </c>
      <c r="E228" s="31">
        <f>D228/C228*100</f>
        <v>99.70960624994856</v>
      </c>
      <c r="F228" s="16" t="s">
        <v>259</v>
      </c>
      <c r="G228" s="18" t="s">
        <v>1</v>
      </c>
      <c r="H228" s="94">
        <v>19</v>
      </c>
      <c r="I228" s="94">
        <v>19</v>
      </c>
      <c r="J228" s="20">
        <f>I228/H228*100</f>
        <v>100</v>
      </c>
      <c r="K228" s="44"/>
      <c r="L228" s="44"/>
    </row>
    <row r="229" spans="1:12" ht="36.75" customHeight="1">
      <c r="A229" s="155"/>
      <c r="B229" s="30" t="s">
        <v>9</v>
      </c>
      <c r="C229" s="31">
        <v>4748.39</v>
      </c>
      <c r="D229" s="31">
        <v>4748.39</v>
      </c>
      <c r="E229" s="31">
        <f>D229/C229*100</f>
        <v>100</v>
      </c>
      <c r="F229" s="16" t="s">
        <v>260</v>
      </c>
      <c r="G229" s="18" t="s">
        <v>1</v>
      </c>
      <c r="H229" s="94">
        <v>10</v>
      </c>
      <c r="I229" s="94">
        <v>10</v>
      </c>
      <c r="J229" s="20">
        <f>I229/H229*100</f>
        <v>100</v>
      </c>
      <c r="K229" s="10"/>
      <c r="L229" s="8"/>
    </row>
    <row r="230" spans="1:12" ht="36.75" customHeight="1">
      <c r="A230" s="155"/>
      <c r="B230" s="30"/>
      <c r="C230" s="31"/>
      <c r="D230" s="31"/>
      <c r="E230" s="31"/>
      <c r="F230" s="16" t="s">
        <v>261</v>
      </c>
      <c r="G230" s="18" t="s">
        <v>1</v>
      </c>
      <c r="H230" s="94">
        <v>16</v>
      </c>
      <c r="I230" s="94">
        <v>16</v>
      </c>
      <c r="J230" s="20">
        <v>100</v>
      </c>
      <c r="K230" s="10"/>
      <c r="L230" s="8"/>
    </row>
    <row r="231" spans="1:12" ht="36.75" customHeight="1">
      <c r="A231" s="155"/>
      <c r="B231" s="30"/>
      <c r="C231" s="31"/>
      <c r="D231" s="31"/>
      <c r="E231" s="31"/>
      <c r="F231" s="16" t="s">
        <v>262</v>
      </c>
      <c r="G231" s="18" t="s">
        <v>1</v>
      </c>
      <c r="H231" s="94">
        <v>1</v>
      </c>
      <c r="I231" s="94">
        <v>1</v>
      </c>
      <c r="J231" s="20">
        <v>100</v>
      </c>
      <c r="K231" s="10"/>
      <c r="L231" s="8"/>
    </row>
    <row r="232" spans="1:12" ht="36.75" customHeight="1">
      <c r="A232" s="155"/>
      <c r="B232" s="30"/>
      <c r="C232" s="31"/>
      <c r="D232" s="31"/>
      <c r="E232" s="31"/>
      <c r="F232" s="16" t="s">
        <v>263</v>
      </c>
      <c r="G232" s="18" t="s">
        <v>1</v>
      </c>
      <c r="H232" s="94">
        <v>0</v>
      </c>
      <c r="I232" s="94">
        <v>0</v>
      </c>
      <c r="J232" s="20">
        <v>100</v>
      </c>
      <c r="K232" s="10"/>
      <c r="L232" s="8"/>
    </row>
    <row r="233" spans="1:12" ht="36.75" customHeight="1">
      <c r="A233" s="156"/>
      <c r="B233" s="30"/>
      <c r="C233" s="31"/>
      <c r="D233" s="31"/>
      <c r="E233" s="31"/>
      <c r="F233" s="16" t="s">
        <v>264</v>
      </c>
      <c r="G233" s="18" t="s">
        <v>1</v>
      </c>
      <c r="H233" s="94">
        <v>9</v>
      </c>
      <c r="I233" s="94">
        <v>9</v>
      </c>
      <c r="J233" s="20">
        <v>100</v>
      </c>
      <c r="K233" s="10"/>
      <c r="L233" s="8"/>
    </row>
    <row r="234" spans="1:12" ht="29.25" customHeight="1">
      <c r="A234" s="154" t="s">
        <v>197</v>
      </c>
      <c r="B234" s="28" t="s">
        <v>2</v>
      </c>
      <c r="C234" s="29">
        <f>C235</f>
        <v>612.02</v>
      </c>
      <c r="D234" s="29">
        <f>D235</f>
        <v>593.187</v>
      </c>
      <c r="E234" s="29">
        <f>D234/C234*100</f>
        <v>96.92281297996797</v>
      </c>
      <c r="F234" s="21" t="s">
        <v>2</v>
      </c>
      <c r="G234" s="5"/>
      <c r="H234" s="3"/>
      <c r="I234" s="3"/>
      <c r="J234" s="21">
        <f>SUM(J235:J238)/4</f>
        <v>100</v>
      </c>
      <c r="K234" s="66">
        <f>J234/E234</f>
        <v>1.0317488414277454</v>
      </c>
      <c r="L234" s="5" t="s">
        <v>4</v>
      </c>
    </row>
    <row r="235" spans="1:12" ht="61.5" customHeight="1">
      <c r="A235" s="155"/>
      <c r="B235" s="30" t="s">
        <v>21</v>
      </c>
      <c r="C235" s="31">
        <v>612.02</v>
      </c>
      <c r="D235" s="31">
        <v>593.187</v>
      </c>
      <c r="E235" s="31">
        <f>D235/C235*100</f>
        <v>96.92281297996797</v>
      </c>
      <c r="F235" s="16" t="s">
        <v>198</v>
      </c>
      <c r="G235" s="18" t="s">
        <v>1</v>
      </c>
      <c r="H235" s="18">
        <v>4</v>
      </c>
      <c r="I235" s="18">
        <v>4</v>
      </c>
      <c r="J235" s="18">
        <f>I235/H235*100</f>
        <v>100</v>
      </c>
      <c r="K235" s="99"/>
      <c r="L235" s="8"/>
    </row>
    <row r="236" spans="1:12" ht="39" customHeight="1">
      <c r="A236" s="155"/>
      <c r="B236" s="30"/>
      <c r="C236" s="31"/>
      <c r="D236" s="31"/>
      <c r="E236" s="31"/>
      <c r="F236" s="16" t="s">
        <v>199</v>
      </c>
      <c r="G236" s="18" t="s">
        <v>1</v>
      </c>
      <c r="H236" s="18">
        <v>1</v>
      </c>
      <c r="I236" s="18">
        <v>1</v>
      </c>
      <c r="J236" s="18">
        <f>I236/H236*100</f>
        <v>100</v>
      </c>
      <c r="K236" s="99"/>
      <c r="L236" s="8"/>
    </row>
    <row r="237" spans="1:12" ht="51" customHeight="1">
      <c r="A237" s="155"/>
      <c r="B237" s="30"/>
      <c r="C237" s="31"/>
      <c r="D237" s="31"/>
      <c r="E237" s="31"/>
      <c r="F237" s="16" t="s">
        <v>200</v>
      </c>
      <c r="G237" s="18" t="s">
        <v>1</v>
      </c>
      <c r="H237" s="18">
        <v>1</v>
      </c>
      <c r="I237" s="18">
        <v>1</v>
      </c>
      <c r="J237" s="18">
        <f>I237/H237*100</f>
        <v>100</v>
      </c>
      <c r="K237" s="99"/>
      <c r="L237" s="8"/>
    </row>
    <row r="238" spans="1:12" ht="39" customHeight="1">
      <c r="A238" s="156"/>
      <c r="B238" s="30"/>
      <c r="C238" s="31"/>
      <c r="D238" s="31"/>
      <c r="E238" s="31"/>
      <c r="F238" s="16" t="s">
        <v>201</v>
      </c>
      <c r="G238" s="18" t="s">
        <v>202</v>
      </c>
      <c r="H238" s="18">
        <v>1</v>
      </c>
      <c r="I238" s="18">
        <v>1</v>
      </c>
      <c r="J238" s="18">
        <f>I238/H238*100</f>
        <v>100</v>
      </c>
      <c r="K238" s="99"/>
      <c r="L238" s="8"/>
    </row>
    <row r="239" spans="1:12" ht="27" customHeight="1">
      <c r="A239" s="157" t="s">
        <v>265</v>
      </c>
      <c r="B239" s="28" t="s">
        <v>2</v>
      </c>
      <c r="C239" s="29">
        <f>C240+C241</f>
        <v>35712.62</v>
      </c>
      <c r="D239" s="29">
        <f>D240+D241</f>
        <v>33607.695</v>
      </c>
      <c r="E239" s="29">
        <f>D239/C239*100</f>
        <v>94.1059351008131</v>
      </c>
      <c r="F239" s="21" t="s">
        <v>2</v>
      </c>
      <c r="G239" s="5"/>
      <c r="H239" s="3"/>
      <c r="I239" s="3"/>
      <c r="J239" s="21">
        <f>(J240+J241+J242+J243+J244+J245+J246+J247)/8</f>
        <v>105.39865992821741</v>
      </c>
      <c r="K239" s="66">
        <f>J239/E239</f>
        <v>1.1200001340543158</v>
      </c>
      <c r="L239" s="5" t="s">
        <v>4</v>
      </c>
    </row>
    <row r="240" spans="1:12" ht="60">
      <c r="A240" s="158"/>
      <c r="B240" s="30" t="s">
        <v>21</v>
      </c>
      <c r="C240" s="31">
        <v>16479.63</v>
      </c>
      <c r="D240" s="31">
        <v>14375.175</v>
      </c>
      <c r="E240" s="36">
        <f>D240/C240*100</f>
        <v>87.22996208045932</v>
      </c>
      <c r="F240" s="16" t="s">
        <v>136</v>
      </c>
      <c r="G240" s="18" t="s">
        <v>5</v>
      </c>
      <c r="H240" s="22">
        <v>38.34</v>
      </c>
      <c r="I240" s="22">
        <v>51.81</v>
      </c>
      <c r="J240" s="3">
        <f aca="true" t="shared" si="9" ref="J240:J247">I240/H240*100</f>
        <v>135.13302034428793</v>
      </c>
      <c r="K240" s="10"/>
      <c r="L240" s="8"/>
    </row>
    <row r="241" spans="1:12" ht="60">
      <c r="A241" s="158"/>
      <c r="B241" s="30" t="s">
        <v>10</v>
      </c>
      <c r="C241" s="31">
        <v>19232.99</v>
      </c>
      <c r="D241" s="31">
        <v>19232.52</v>
      </c>
      <c r="E241" s="36">
        <f>D241/C241*100</f>
        <v>99.99755628220053</v>
      </c>
      <c r="F241" s="16" t="s">
        <v>290</v>
      </c>
      <c r="G241" s="18" t="s">
        <v>5</v>
      </c>
      <c r="H241" s="22">
        <v>73</v>
      </c>
      <c r="I241" s="22">
        <v>96.14</v>
      </c>
      <c r="J241" s="3">
        <f t="shared" si="9"/>
        <v>131.6986301369863</v>
      </c>
      <c r="K241" s="10"/>
      <c r="L241" s="8"/>
    </row>
    <row r="242" spans="1:12" ht="60.75" customHeight="1">
      <c r="A242" s="158"/>
      <c r="B242" s="30"/>
      <c r="C242" s="31"/>
      <c r="D242" s="31"/>
      <c r="E242" s="36"/>
      <c r="F242" s="17" t="s">
        <v>291</v>
      </c>
      <c r="G242" s="18" t="s">
        <v>5</v>
      </c>
      <c r="H242" s="22">
        <v>26.34</v>
      </c>
      <c r="I242" s="22">
        <v>37.04</v>
      </c>
      <c r="J242" s="3">
        <f t="shared" si="9"/>
        <v>140.62262718299166</v>
      </c>
      <c r="K242" s="10"/>
      <c r="L242" s="8"/>
    </row>
    <row r="243" spans="1:12" ht="62.25" customHeight="1">
      <c r="A243" s="158"/>
      <c r="B243" s="30"/>
      <c r="C243" s="31"/>
      <c r="D243" s="31"/>
      <c r="E243" s="36"/>
      <c r="F243" s="16" t="s">
        <v>292</v>
      </c>
      <c r="G243" s="18" t="s">
        <v>5</v>
      </c>
      <c r="H243" s="22">
        <v>13.34</v>
      </c>
      <c r="I243" s="22">
        <v>23.68</v>
      </c>
      <c r="J243" s="3">
        <f t="shared" si="9"/>
        <v>177.5112443778111</v>
      </c>
      <c r="K243" s="10"/>
      <c r="L243" s="8"/>
    </row>
    <row r="244" spans="1:12" ht="45.75" customHeight="1">
      <c r="A244" s="158"/>
      <c r="B244" s="140"/>
      <c r="C244" s="31"/>
      <c r="D244" s="144"/>
      <c r="E244" s="140"/>
      <c r="F244" s="16" t="s">
        <v>293</v>
      </c>
      <c r="G244" s="18" t="s">
        <v>5</v>
      </c>
      <c r="H244" s="22">
        <v>69.41</v>
      </c>
      <c r="I244" s="22">
        <v>70.19</v>
      </c>
      <c r="J244" s="3">
        <f t="shared" si="9"/>
        <v>101.12375738366231</v>
      </c>
      <c r="K244" s="10"/>
      <c r="L244" s="8"/>
    </row>
    <row r="245" spans="1:12" ht="46.5" customHeight="1">
      <c r="A245" s="158"/>
      <c r="B245" s="140"/>
      <c r="C245" s="31"/>
      <c r="D245" s="144"/>
      <c r="E245" s="140"/>
      <c r="F245" s="16" t="s">
        <v>294</v>
      </c>
      <c r="G245" s="18" t="s">
        <v>0</v>
      </c>
      <c r="H245" s="3">
        <v>500</v>
      </c>
      <c r="I245" s="3">
        <v>398</v>
      </c>
      <c r="J245" s="3">
        <f t="shared" si="9"/>
        <v>79.60000000000001</v>
      </c>
      <c r="K245" s="10"/>
      <c r="L245" s="8"/>
    </row>
    <row r="246" spans="1:12" ht="25.5" customHeight="1">
      <c r="A246" s="158"/>
      <c r="B246" s="140"/>
      <c r="C246" s="31"/>
      <c r="D246" s="144"/>
      <c r="E246" s="140"/>
      <c r="F246" s="16" t="s">
        <v>295</v>
      </c>
      <c r="G246" s="18" t="s">
        <v>95</v>
      </c>
      <c r="H246" s="22">
        <v>80</v>
      </c>
      <c r="I246" s="22">
        <v>24</v>
      </c>
      <c r="J246" s="3">
        <f t="shared" si="9"/>
        <v>30</v>
      </c>
      <c r="K246" s="184" t="s">
        <v>318</v>
      </c>
      <c r="L246" s="185"/>
    </row>
    <row r="247" spans="1:12" ht="27" customHeight="1">
      <c r="A247" s="159"/>
      <c r="B247" s="145"/>
      <c r="C247" s="31"/>
      <c r="D247" s="144"/>
      <c r="E247" s="140"/>
      <c r="F247" s="16" t="s">
        <v>296</v>
      </c>
      <c r="G247" s="18" t="s">
        <v>1</v>
      </c>
      <c r="H247" s="22">
        <v>40</v>
      </c>
      <c r="I247" s="22">
        <v>19</v>
      </c>
      <c r="J247" s="3">
        <f t="shared" si="9"/>
        <v>47.5</v>
      </c>
      <c r="K247" s="186"/>
      <c r="L247" s="187"/>
    </row>
    <row r="248" spans="1:12" ht="33.75" customHeight="1">
      <c r="A248" s="157" t="s">
        <v>267</v>
      </c>
      <c r="B248" s="146" t="s">
        <v>2</v>
      </c>
      <c r="C248" s="29">
        <f>C249+C250</f>
        <v>10003.68</v>
      </c>
      <c r="D248" s="29">
        <f>D249+D250</f>
        <v>8431.25</v>
      </c>
      <c r="E248" s="29">
        <f>D248/C248*100</f>
        <v>84.28148441373574</v>
      </c>
      <c r="F248" s="21" t="s">
        <v>2</v>
      </c>
      <c r="G248" s="5"/>
      <c r="H248" s="3"/>
      <c r="I248" s="3"/>
      <c r="J248" s="21">
        <f>SUM(J249:J253)/5</f>
        <v>137.16264463830043</v>
      </c>
      <c r="K248" s="66">
        <f>J248/E248</f>
        <v>1.6274350836652614</v>
      </c>
      <c r="L248" s="5" t="s">
        <v>3</v>
      </c>
    </row>
    <row r="249" spans="1:12" ht="60">
      <c r="A249" s="158"/>
      <c r="B249" s="147" t="s">
        <v>21</v>
      </c>
      <c r="C249" s="31">
        <v>6751.68</v>
      </c>
      <c r="D249" s="31">
        <v>5179.72</v>
      </c>
      <c r="E249" s="36">
        <f>D249/C249*100</f>
        <v>76.71749845964264</v>
      </c>
      <c r="F249" s="16" t="s">
        <v>136</v>
      </c>
      <c r="G249" s="18" t="s">
        <v>5</v>
      </c>
      <c r="H249" s="22">
        <v>38.34</v>
      </c>
      <c r="I249" s="22">
        <v>51.81</v>
      </c>
      <c r="J249" s="3">
        <f>I249/H249*100</f>
        <v>135.13302034428793</v>
      </c>
      <c r="K249" s="10"/>
      <c r="L249" s="8"/>
    </row>
    <row r="250" spans="1:12" ht="63" customHeight="1">
      <c r="A250" s="158"/>
      <c r="B250" s="30" t="s">
        <v>10</v>
      </c>
      <c r="C250" s="31">
        <v>3252</v>
      </c>
      <c r="D250" s="31">
        <v>3251.53</v>
      </c>
      <c r="E250" s="36">
        <f>D250/C250*100</f>
        <v>99.98554735547356</v>
      </c>
      <c r="F250" s="16" t="s">
        <v>266</v>
      </c>
      <c r="G250" s="18" t="s">
        <v>5</v>
      </c>
      <c r="H250" s="22">
        <v>73</v>
      </c>
      <c r="I250" s="22">
        <v>96.14</v>
      </c>
      <c r="J250" s="3">
        <f>I250/H250*100</f>
        <v>131.6986301369863</v>
      </c>
      <c r="K250" s="10"/>
      <c r="L250" s="8"/>
    </row>
    <row r="251" spans="1:12" ht="72">
      <c r="A251" s="158"/>
      <c r="B251" s="30"/>
      <c r="C251" s="31"/>
      <c r="D251" s="31"/>
      <c r="E251" s="36"/>
      <c r="F251" s="17" t="s">
        <v>268</v>
      </c>
      <c r="G251" s="18" t="s">
        <v>5</v>
      </c>
      <c r="H251" s="22">
        <v>26.34</v>
      </c>
      <c r="I251" s="22">
        <v>37.04</v>
      </c>
      <c r="J251" s="3">
        <f>I251/H251*100</f>
        <v>140.62262718299166</v>
      </c>
      <c r="K251" s="10"/>
      <c r="L251" s="8"/>
    </row>
    <row r="252" spans="1:12" ht="62.25" customHeight="1">
      <c r="A252" s="158"/>
      <c r="B252" s="30"/>
      <c r="C252" s="31"/>
      <c r="D252" s="31"/>
      <c r="E252" s="36"/>
      <c r="F252" s="16" t="s">
        <v>269</v>
      </c>
      <c r="G252" s="18" t="s">
        <v>5</v>
      </c>
      <c r="H252" s="22">
        <v>13.34</v>
      </c>
      <c r="I252" s="22">
        <v>23.68</v>
      </c>
      <c r="J252" s="3">
        <f>I252/H252*100</f>
        <v>177.5112443778111</v>
      </c>
      <c r="K252" s="10"/>
      <c r="L252" s="8"/>
    </row>
    <row r="253" spans="1:12" ht="53.25" customHeight="1">
      <c r="A253" s="159"/>
      <c r="B253" s="30"/>
      <c r="C253" s="31"/>
      <c r="D253" s="31"/>
      <c r="E253" s="36"/>
      <c r="F253" s="16" t="s">
        <v>270</v>
      </c>
      <c r="G253" s="18" t="s">
        <v>5</v>
      </c>
      <c r="H253" s="3">
        <v>69.6</v>
      </c>
      <c r="I253" s="3">
        <v>70.19</v>
      </c>
      <c r="J253" s="3">
        <f>I253/H253*100</f>
        <v>100.84770114942529</v>
      </c>
      <c r="K253" s="10"/>
      <c r="L253" s="8"/>
    </row>
    <row r="254" spans="1:12" ht="50.25" customHeight="1">
      <c r="A254" s="163" t="s">
        <v>303</v>
      </c>
      <c r="B254" s="146" t="s">
        <v>2</v>
      </c>
      <c r="C254" s="29">
        <f>C255+C256</f>
        <v>25708.940000000002</v>
      </c>
      <c r="D254" s="29">
        <f>D255+D256</f>
        <v>25176.440000000002</v>
      </c>
      <c r="E254" s="29">
        <f aca="true" t="shared" si="10" ref="E254:E266">D254/C254*100</f>
        <v>97.92873607391047</v>
      </c>
      <c r="F254" s="21" t="s">
        <v>2</v>
      </c>
      <c r="G254" s="5"/>
      <c r="H254" s="3"/>
      <c r="I254" s="3"/>
      <c r="J254" s="21">
        <f>(J255+J257)/2</f>
        <v>69.80000000000001</v>
      </c>
      <c r="K254" s="66">
        <f>J254/E254</f>
        <v>0.7127632071889435</v>
      </c>
      <c r="L254" s="5" t="s">
        <v>151</v>
      </c>
    </row>
    <row r="255" spans="1:12" ht="33.75" customHeight="1">
      <c r="A255" s="164"/>
      <c r="B255" s="30" t="s">
        <v>21</v>
      </c>
      <c r="C255" s="31">
        <v>9727.95</v>
      </c>
      <c r="D255" s="31">
        <v>9195.45</v>
      </c>
      <c r="E255" s="37">
        <f t="shared" si="10"/>
        <v>94.5260820625106</v>
      </c>
      <c r="F255" s="16" t="s">
        <v>272</v>
      </c>
      <c r="G255" s="18" t="s">
        <v>1</v>
      </c>
      <c r="H255" s="22">
        <v>40</v>
      </c>
      <c r="I255" s="22">
        <v>24</v>
      </c>
      <c r="J255" s="3">
        <f>I255/H255*100</f>
        <v>60</v>
      </c>
      <c r="K255" s="184" t="s">
        <v>318</v>
      </c>
      <c r="L255" s="185"/>
    </row>
    <row r="256" spans="1:12" ht="36.75" customHeight="1">
      <c r="A256" s="164"/>
      <c r="B256" s="30" t="s">
        <v>10</v>
      </c>
      <c r="C256" s="31">
        <v>15980.99</v>
      </c>
      <c r="D256" s="31">
        <v>15980.99</v>
      </c>
      <c r="E256" s="37"/>
      <c r="F256" s="16" t="s">
        <v>271</v>
      </c>
      <c r="G256" s="18" t="s">
        <v>1</v>
      </c>
      <c r="H256" s="22">
        <v>40</v>
      </c>
      <c r="I256" s="122">
        <v>19</v>
      </c>
      <c r="J256" s="3">
        <f>I256/H256*100</f>
        <v>47.5</v>
      </c>
      <c r="K256" s="186"/>
      <c r="L256" s="187"/>
    </row>
    <row r="257" spans="1:12" ht="48">
      <c r="A257" s="165"/>
      <c r="B257" s="30"/>
      <c r="C257" s="31"/>
      <c r="D257" s="31"/>
      <c r="E257" s="36"/>
      <c r="F257" s="16" t="s">
        <v>273</v>
      </c>
      <c r="G257" s="18" t="s">
        <v>0</v>
      </c>
      <c r="H257" s="22">
        <v>500</v>
      </c>
      <c r="I257" s="22">
        <v>398</v>
      </c>
      <c r="J257" s="3">
        <f>I257/H257*100</f>
        <v>79.60000000000001</v>
      </c>
      <c r="K257" s="10"/>
      <c r="L257" s="8"/>
    </row>
    <row r="258" spans="1:12" ht="12" customHeight="1">
      <c r="A258" s="154" t="s">
        <v>117</v>
      </c>
      <c r="B258" s="148" t="s">
        <v>2</v>
      </c>
      <c r="C258" s="28">
        <f>C259</f>
        <v>56.034</v>
      </c>
      <c r="D258" s="149">
        <f>D259</f>
        <v>56.03</v>
      </c>
      <c r="E258" s="150">
        <f t="shared" si="10"/>
        <v>99.99286147696043</v>
      </c>
      <c r="F258" s="81" t="s">
        <v>2</v>
      </c>
      <c r="G258" s="18"/>
      <c r="H258" s="22"/>
      <c r="I258" s="22"/>
      <c r="J258" s="21">
        <f>(J259+J260+J261+J262+J263)/5</f>
        <v>104.28571428571429</v>
      </c>
      <c r="K258" s="100">
        <f>J258/E258</f>
        <v>1.0429315927691798</v>
      </c>
      <c r="L258" s="11" t="s">
        <v>4</v>
      </c>
    </row>
    <row r="259" spans="1:12" ht="39" customHeight="1">
      <c r="A259" s="155"/>
      <c r="B259" s="30" t="s">
        <v>21</v>
      </c>
      <c r="C259" s="31">
        <v>56.034</v>
      </c>
      <c r="D259" s="144">
        <v>56.03</v>
      </c>
      <c r="E259" s="36">
        <f t="shared" si="10"/>
        <v>99.99286147696043</v>
      </c>
      <c r="F259" s="16" t="s">
        <v>118</v>
      </c>
      <c r="G259" s="18" t="s">
        <v>1</v>
      </c>
      <c r="H259" s="24">
        <v>4</v>
      </c>
      <c r="I259" s="24">
        <v>4</v>
      </c>
      <c r="J259" s="3">
        <f>I259/H259*100</f>
        <v>100</v>
      </c>
      <c r="K259" s="10"/>
      <c r="L259" s="11"/>
    </row>
    <row r="260" spans="1:12" ht="24.75" customHeight="1">
      <c r="A260" s="155"/>
      <c r="B260" s="30"/>
      <c r="C260" s="31"/>
      <c r="D260" s="144"/>
      <c r="E260" s="36"/>
      <c r="F260" s="16" t="s">
        <v>119</v>
      </c>
      <c r="G260" s="18" t="s">
        <v>1</v>
      </c>
      <c r="H260" s="24">
        <v>7</v>
      </c>
      <c r="I260" s="24">
        <v>5</v>
      </c>
      <c r="J260" s="3">
        <f>I260/H260*100</f>
        <v>71.42857142857143</v>
      </c>
      <c r="K260" s="10"/>
      <c r="L260" s="11"/>
    </row>
    <row r="261" spans="1:12" ht="51" customHeight="1">
      <c r="A261" s="155"/>
      <c r="B261" s="30"/>
      <c r="C261" s="31"/>
      <c r="D261" s="144"/>
      <c r="E261" s="36"/>
      <c r="F261" s="16" t="s">
        <v>120</v>
      </c>
      <c r="G261" s="18" t="s">
        <v>1</v>
      </c>
      <c r="H261" s="24">
        <v>7</v>
      </c>
      <c r="I261" s="24">
        <v>7</v>
      </c>
      <c r="J261" s="3">
        <f>I261/H261*100</f>
        <v>100</v>
      </c>
      <c r="K261" s="10"/>
      <c r="L261" s="11"/>
    </row>
    <row r="262" spans="1:12" ht="24.75" customHeight="1">
      <c r="A262" s="155"/>
      <c r="B262" s="30"/>
      <c r="C262" s="31"/>
      <c r="D262" s="144"/>
      <c r="E262" s="36"/>
      <c r="F262" s="16" t="s">
        <v>121</v>
      </c>
      <c r="G262" s="18" t="s">
        <v>1</v>
      </c>
      <c r="H262" s="24">
        <v>4</v>
      </c>
      <c r="I262" s="24">
        <v>6</v>
      </c>
      <c r="J262" s="3">
        <f>I262/H262*100</f>
        <v>150</v>
      </c>
      <c r="K262" s="10"/>
      <c r="L262" s="11"/>
    </row>
    <row r="263" spans="1:12" ht="25.5" customHeight="1">
      <c r="A263" s="156"/>
      <c r="B263" s="30"/>
      <c r="C263" s="31"/>
      <c r="D263" s="144"/>
      <c r="E263" s="36"/>
      <c r="F263" s="16" t="s">
        <v>122</v>
      </c>
      <c r="G263" s="18" t="s">
        <v>1</v>
      </c>
      <c r="H263" s="24">
        <v>3</v>
      </c>
      <c r="I263" s="24">
        <v>3</v>
      </c>
      <c r="J263" s="3">
        <f>I263/H263*100</f>
        <v>100</v>
      </c>
      <c r="K263" s="10"/>
      <c r="L263" s="11"/>
    </row>
    <row r="264" spans="1:12" ht="60" customHeight="1">
      <c r="A264" s="154" t="s">
        <v>205</v>
      </c>
      <c r="B264" s="139" t="s">
        <v>2</v>
      </c>
      <c r="C264" s="28">
        <f>C265+C266+C267+C268</f>
        <v>9757.477</v>
      </c>
      <c r="D264" s="28">
        <f>D265+D266+D267+D268</f>
        <v>9757.366</v>
      </c>
      <c r="E264" s="151">
        <f t="shared" si="10"/>
        <v>99.99886241084657</v>
      </c>
      <c r="F264" s="81" t="s">
        <v>98</v>
      </c>
      <c r="G264" s="18"/>
      <c r="H264" s="22"/>
      <c r="I264" s="22"/>
      <c r="J264" s="21">
        <f>(J265+J266+J267+J268+J269)/5</f>
        <v>100</v>
      </c>
      <c r="K264" s="66">
        <f>J264/E264</f>
        <v>1.0000113760209466</v>
      </c>
      <c r="L264" s="5" t="s">
        <v>4</v>
      </c>
    </row>
    <row r="265" spans="1:12" ht="24.75" customHeight="1">
      <c r="A265" s="155"/>
      <c r="B265" s="30" t="s">
        <v>9</v>
      </c>
      <c r="C265" s="31">
        <v>7239.6</v>
      </c>
      <c r="D265" s="31">
        <v>7239.498</v>
      </c>
      <c r="E265" s="36">
        <f t="shared" si="10"/>
        <v>99.99859108238023</v>
      </c>
      <c r="F265" s="16" t="s">
        <v>97</v>
      </c>
      <c r="G265" s="18" t="s">
        <v>1</v>
      </c>
      <c r="H265" s="24">
        <v>2</v>
      </c>
      <c r="I265" s="24">
        <v>2</v>
      </c>
      <c r="J265" s="3">
        <v>100</v>
      </c>
      <c r="K265" s="10"/>
      <c r="L265" s="8"/>
    </row>
    <row r="266" spans="1:12" ht="36.75" customHeight="1">
      <c r="A266" s="155"/>
      <c r="B266" s="30" t="s">
        <v>10</v>
      </c>
      <c r="C266" s="31">
        <v>1225.5</v>
      </c>
      <c r="D266" s="31">
        <v>1225.499</v>
      </c>
      <c r="E266" s="36">
        <f t="shared" si="10"/>
        <v>99.9999184006528</v>
      </c>
      <c r="F266" s="16" t="s">
        <v>206</v>
      </c>
      <c r="G266" s="18" t="s">
        <v>5</v>
      </c>
      <c r="H266" s="22">
        <v>2.85</v>
      </c>
      <c r="I266" s="22">
        <v>2.85</v>
      </c>
      <c r="J266" s="3">
        <f>I266/H266*100</f>
        <v>100</v>
      </c>
      <c r="K266" s="10"/>
      <c r="L266" s="8"/>
    </row>
    <row r="267" spans="1:12" ht="24">
      <c r="A267" s="155"/>
      <c r="B267" s="30" t="s">
        <v>21</v>
      </c>
      <c r="C267" s="31">
        <v>1192.377</v>
      </c>
      <c r="D267" s="31">
        <v>1192.369</v>
      </c>
      <c r="E267" s="36">
        <f>D267/C267*100</f>
        <v>99.9993290712585</v>
      </c>
      <c r="F267" s="16" t="s">
        <v>207</v>
      </c>
      <c r="G267" s="18" t="s">
        <v>1</v>
      </c>
      <c r="H267" s="24">
        <v>2</v>
      </c>
      <c r="I267" s="24">
        <v>2</v>
      </c>
      <c r="J267" s="3">
        <f>I267/H267*100</f>
        <v>100</v>
      </c>
      <c r="K267" s="10"/>
      <c r="L267" s="8"/>
    </row>
    <row r="268" spans="1:12" ht="24">
      <c r="A268" s="155"/>
      <c r="B268" s="30" t="s">
        <v>74</v>
      </c>
      <c r="C268" s="31">
        <v>100</v>
      </c>
      <c r="D268" s="144">
        <v>100</v>
      </c>
      <c r="E268" s="36">
        <f>D268/C268*100</f>
        <v>100</v>
      </c>
      <c r="F268" s="16" t="s">
        <v>208</v>
      </c>
      <c r="G268" s="18" t="s">
        <v>123</v>
      </c>
      <c r="H268" s="3">
        <v>20.1</v>
      </c>
      <c r="I268" s="3">
        <v>20.1</v>
      </c>
      <c r="J268" s="3">
        <f>I268/H268*100</f>
        <v>100</v>
      </c>
      <c r="K268" s="10"/>
      <c r="L268" s="8"/>
    </row>
    <row r="269" spans="1:12" ht="24">
      <c r="A269" s="156"/>
      <c r="B269" s="30"/>
      <c r="C269" s="31"/>
      <c r="D269" s="144"/>
      <c r="E269" s="151"/>
      <c r="F269" s="16" t="s">
        <v>209</v>
      </c>
      <c r="G269" s="18" t="s">
        <v>1</v>
      </c>
      <c r="H269" s="3">
        <v>2</v>
      </c>
      <c r="I269" s="3">
        <v>2</v>
      </c>
      <c r="J269" s="3">
        <f>I269/H269*100</f>
        <v>100</v>
      </c>
      <c r="K269" s="10"/>
      <c r="L269" s="8"/>
    </row>
    <row r="270" spans="1:12" ht="125.25" customHeight="1">
      <c r="A270" s="132" t="s">
        <v>157</v>
      </c>
      <c r="B270" s="179" t="s">
        <v>281</v>
      </c>
      <c r="C270" s="180"/>
      <c r="D270" s="180"/>
      <c r="E270" s="181"/>
      <c r="F270" s="16"/>
      <c r="G270" s="18"/>
      <c r="H270" s="3"/>
      <c r="I270" s="3"/>
      <c r="J270" s="3"/>
      <c r="K270" s="10"/>
      <c r="L270" s="8"/>
    </row>
    <row r="271" spans="1:6" ht="15">
      <c r="A271" s="52" t="s">
        <v>300</v>
      </c>
      <c r="B271" s="53"/>
      <c r="C271" s="54">
        <f>C7+C34+C44+C51+C60+C63+C69+C74+C91+C95+C108+C111+C116+C122+C130+C134+C137+C142+C146+C151+C155+C159+C165+C176+C234+C239+C258+C264</f>
        <v>1088818.3760000002</v>
      </c>
      <c r="D271" s="54">
        <f>D7+D34+D44+D51+D60+D63+D69+D74+D91+D95+D108+D111+D116+D122+D130+D134+D137+D142+D146+D151+D155+D159+D165+D176+D234+D239+D258+D264</f>
        <v>1082364.588</v>
      </c>
      <c r="E271" s="55">
        <f>D271/C271*100</f>
        <v>99.4072668002069</v>
      </c>
      <c r="F271" s="101"/>
    </row>
    <row r="272" spans="1:5" ht="15">
      <c r="A272" s="53"/>
      <c r="B272" s="130" t="s">
        <v>21</v>
      </c>
      <c r="C272" s="129">
        <f>C8+C35+C45+C52+C61+C64+C70+C75+C92+C96+C109+C112+C117+C123+C131+C138+C143+C147+C152+C156+C160+C166+C177+C235+C240+C259+C267</f>
        <v>305861.2380000001</v>
      </c>
      <c r="D272" s="54">
        <f>D8+D35+D45+D52+D61+D64+D70+D75+D92+D96+D109+D112+D117+D123+D131+D138+D143+D147+D152+D156+D160+D166+D177+D235+D240+D259+D267</f>
        <v>301608.108</v>
      </c>
      <c r="E272" s="55">
        <f>D272/C272*100</f>
        <v>98.60945766524357</v>
      </c>
    </row>
    <row r="273" spans="1:5" ht="15">
      <c r="A273" s="53"/>
      <c r="B273" s="130" t="s">
        <v>10</v>
      </c>
      <c r="C273" s="129">
        <f>C9+C36+C53+C65+C76+C93+C97+C110+C118+C124+C144+C148+C157+C161+C179+C241+C266</f>
        <v>727340.6400000001</v>
      </c>
      <c r="D273" s="129">
        <f>D9+D36+D53+D65+D76+D93+D97+D110+D118+D124+D144+D148+D157+D161+D179+D241+D266</f>
        <v>726979.3</v>
      </c>
      <c r="E273" s="55">
        <f>D273/C273*100</f>
        <v>99.95032038908207</v>
      </c>
    </row>
    <row r="274" spans="1:6" ht="15">
      <c r="A274" s="53"/>
      <c r="B274" s="130" t="s">
        <v>9</v>
      </c>
      <c r="C274" s="54">
        <f>C10+C77+C125+C178+C265</f>
        <v>51649.28799999999</v>
      </c>
      <c r="D274" s="54">
        <f>D10+D77+D125+C178+D265</f>
        <v>50143.382</v>
      </c>
      <c r="E274" s="55">
        <f>D274/C274*100</f>
        <v>97.08436251822098</v>
      </c>
      <c r="F274" s="15"/>
    </row>
    <row r="275" spans="1:5" ht="15">
      <c r="A275" s="53"/>
      <c r="B275" s="130" t="s">
        <v>74</v>
      </c>
      <c r="C275" s="54">
        <f>C268+C37</f>
        <v>3967.21</v>
      </c>
      <c r="D275" s="54">
        <f>D268+D37</f>
        <v>3633.8</v>
      </c>
      <c r="E275" s="55">
        <f>D275/C275*100</f>
        <v>91.59585703806958</v>
      </c>
    </row>
  </sheetData>
  <sheetProtection/>
  <mergeCells count="68">
    <mergeCell ref="K246:L247"/>
    <mergeCell ref="K255:L256"/>
    <mergeCell ref="A201:A208"/>
    <mergeCell ref="A137:A141"/>
    <mergeCell ref="A227:A233"/>
    <mergeCell ref="A151:A154"/>
    <mergeCell ref="A248:A253"/>
    <mergeCell ref="A209:A221"/>
    <mergeCell ref="A222:A226"/>
    <mergeCell ref="A234:A238"/>
    <mergeCell ref="K119:L119"/>
    <mergeCell ref="K147:L148"/>
    <mergeCell ref="K172:L172"/>
    <mergeCell ref="A95:A100"/>
    <mergeCell ref="A108:A110"/>
    <mergeCell ref="A134:A135"/>
    <mergeCell ref="A122:A129"/>
    <mergeCell ref="A111:A114"/>
    <mergeCell ref="A190:A200"/>
    <mergeCell ref="J4:J5"/>
    <mergeCell ref="B270:E270"/>
    <mergeCell ref="A130:A133"/>
    <mergeCell ref="A155:A158"/>
    <mergeCell ref="A165:A170"/>
    <mergeCell ref="A82:A85"/>
    <mergeCell ref="A63:A68"/>
    <mergeCell ref="A34:A43"/>
    <mergeCell ref="A60:A62"/>
    <mergeCell ref="A1:L1"/>
    <mergeCell ref="A2:L2"/>
    <mergeCell ref="A3:K3"/>
    <mergeCell ref="A4:A5"/>
    <mergeCell ref="B4:B5"/>
    <mergeCell ref="A91:A94"/>
    <mergeCell ref="A7:A18"/>
    <mergeCell ref="A59:L59"/>
    <mergeCell ref="A74:A77"/>
    <mergeCell ref="A69:A73"/>
    <mergeCell ref="A86:A87"/>
    <mergeCell ref="A146:A150"/>
    <mergeCell ref="A115:L115"/>
    <mergeCell ref="A171:A174"/>
    <mergeCell ref="A136:L136"/>
    <mergeCell ref="A187:A189"/>
    <mergeCell ref="A175:L175"/>
    <mergeCell ref="C171:E171"/>
    <mergeCell ref="A121:L121"/>
    <mergeCell ref="A142:A145"/>
    <mergeCell ref="A6:L6"/>
    <mergeCell ref="K4:K5"/>
    <mergeCell ref="E4:E5"/>
    <mergeCell ref="H4:H5"/>
    <mergeCell ref="A44:A49"/>
    <mergeCell ref="A51:A58"/>
    <mergeCell ref="L4:L5"/>
    <mergeCell ref="F4:F5"/>
    <mergeCell ref="G4:G5"/>
    <mergeCell ref="I4:I5"/>
    <mergeCell ref="A88:A90"/>
    <mergeCell ref="A239:A247"/>
    <mergeCell ref="A258:A263"/>
    <mergeCell ref="A264:A269"/>
    <mergeCell ref="A176:A186"/>
    <mergeCell ref="A101:A104"/>
    <mergeCell ref="A105:A107"/>
    <mergeCell ref="A159:A164"/>
    <mergeCell ref="A254:A257"/>
    <mergeCell ref="A116:A120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83" r:id="rId1"/>
  <headerFooter>
    <oddFooter>&amp;CСтраница &amp;P</oddFooter>
  </headerFooter>
  <rowBreaks count="8" manualBreakCount="8">
    <brk id="27" max="12" man="1"/>
    <brk id="33" max="255" man="1"/>
    <brk id="55" max="13" man="1"/>
    <brk id="58" max="255" man="1"/>
    <brk id="83" max="255" man="1"/>
    <brk id="102" max="12" man="1"/>
    <brk id="119" max="12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2021-04-09T12:08:22Z</cp:lastPrinted>
  <dcterms:created xsi:type="dcterms:W3CDTF">2013-03-27T08:10:18Z</dcterms:created>
  <dcterms:modified xsi:type="dcterms:W3CDTF">2021-04-19T11:45:58Z</dcterms:modified>
  <cp:category/>
  <cp:version/>
  <cp:contentType/>
  <cp:contentStatus/>
</cp:coreProperties>
</file>