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55" windowWidth="19275" windowHeight="8355" activeTab="0"/>
  </bookViews>
  <sheets>
    <sheet name="эффективность " sheetId="1" r:id="rId1"/>
  </sheets>
  <definedNames>
    <definedName name="_xlnm.Print_Titles" localSheetId="0">'эффективность '!$4:$5</definedName>
  </definedNames>
  <calcPr fullCalcOnLoad="1"/>
</workbook>
</file>

<file path=xl/sharedStrings.xml><?xml version="1.0" encoding="utf-8"?>
<sst xmlns="http://schemas.openxmlformats.org/spreadsheetml/2006/main" count="654" uniqueCount="300">
  <si>
    <t>чел.</t>
  </si>
  <si>
    <t>ед.</t>
  </si>
  <si>
    <t>Всего</t>
  </si>
  <si>
    <t>очень высокая</t>
  </si>
  <si>
    <t>высокая</t>
  </si>
  <si>
    <t>%</t>
  </si>
  <si>
    <t>Управление социальной защиты населения</t>
  </si>
  <si>
    <t>шт.</t>
  </si>
  <si>
    <t xml:space="preserve">Всего </t>
  </si>
  <si>
    <t>ФБ</t>
  </si>
  <si>
    <t>ОБ</t>
  </si>
  <si>
    <t>Управление образования</t>
  </si>
  <si>
    <t xml:space="preserve">тыс. руб. </t>
  </si>
  <si>
    <t>Эффективность использования бюджетных средств</t>
  </si>
  <si>
    <t>Оценка эффективности целевой программы (ДИП/ПИБС)</t>
  </si>
  <si>
    <t>Оценка достижения плановых индикативных показателей ДИП (факт/план)</t>
  </si>
  <si>
    <t>ед. измерения</t>
  </si>
  <si>
    <t>Индикативный показатель</t>
  </si>
  <si>
    <t>Оценка полноты использования бюджетных средств (ПИБС) (факт/план)</t>
  </si>
  <si>
    <t>Источники финансирования</t>
  </si>
  <si>
    <t>Наименование программы</t>
  </si>
  <si>
    <t>МБ</t>
  </si>
  <si>
    <t xml:space="preserve"> высокая</t>
  </si>
  <si>
    <t>Администрация Усть-Катавского городского округа</t>
  </si>
  <si>
    <t>Управление имущественных и земельных отношений</t>
  </si>
  <si>
    <t>Управление инфраструктуы и строительства</t>
  </si>
  <si>
    <t>Управление по культуре и молодежной политике</t>
  </si>
  <si>
    <t>3. Доля учителей, прошедших обучение по новым адресным моделям повышения квалификации и имевшим возможность выбора программ обучения, в  общей численности учителей</t>
  </si>
  <si>
    <t>6. Доля обучающихся 9-11 классов, принявших участие в региональных этапах олимпиад школьников по общеобразовательным предметам в общей численности обучающихся 9-11 классов в общеобразовательных  учреждениях</t>
  </si>
  <si>
    <t>1. Созданипе новых субьектов предпринимательства</t>
  </si>
  <si>
    <t>2. Создание новых рабочих мест в сфере малого и среднего предпринимательства</t>
  </si>
  <si>
    <t>куб.метров</t>
  </si>
  <si>
    <t>1. Снижение количества пожаров на территории Усть-Катавского городского округа</t>
  </si>
  <si>
    <t>тыс.чел.</t>
  </si>
  <si>
    <t>2. Среднее число посещений</t>
  </si>
  <si>
    <t>3. Книговыдача</t>
  </si>
  <si>
    <t>экз.</t>
  </si>
  <si>
    <t>2. Количество педагогических работников, имеющих высшую и первую квалификационные категории</t>
  </si>
  <si>
    <t>1. Доля обучающихся, которым предоставлена возможность обучаться в общеоразовательных учреждениях, отвечающих современным требованиям, от общей численности школьников</t>
  </si>
  <si>
    <t>2.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</si>
  <si>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4. 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</t>
  </si>
  <si>
    <t>7. Доля обучающихся охваченных горячим питанием во время образовательного процесса</t>
  </si>
  <si>
    <t>1. Доля расходов бюджета Усть-Катавского городского округа, формируемых в рамках программ, в общем объеме расходов</t>
  </si>
  <si>
    <t>3.Увеличение доли оборота субъектов малого и среднего предпринимательства в общем обороте организаций</t>
  </si>
  <si>
    <t>1.Количество культурно-массовых мероприятий</t>
  </si>
  <si>
    <t>мер./чел.</t>
  </si>
  <si>
    <t>3. Количество поесетителей музея</t>
  </si>
  <si>
    <t>4. Число учащихся ДМШ</t>
  </si>
  <si>
    <t>5. Количество культурно-досуговых формирований</t>
  </si>
  <si>
    <t>ед./чел.</t>
  </si>
  <si>
    <t>6. Участие художественных коллективов, артистов, специалистов учреждений культуры в рейтинговых мероприятиях</t>
  </si>
  <si>
    <t>7. Количество зданий учреждений культуры, приведенных в соответствие с нормами пожарной безопасности</t>
  </si>
  <si>
    <t>1. Количество учащихся</t>
  </si>
  <si>
    <t>4. Количество культурно-массовых мероприятий, участников</t>
  </si>
  <si>
    <t>1. Количество культурно-досуговых формирований/участников</t>
  </si>
  <si>
    <t>2. Количество коллективов самодеятельного народного творчества, имеющих звания "образцовый", "народный", "заслуженный"</t>
  </si>
  <si>
    <t>3. Количество киносеансов/посетителей</t>
  </si>
  <si>
    <t>4. Количество культурно-массовых мероприятий/участников</t>
  </si>
  <si>
    <t>2. Общий объем фонда музея</t>
  </si>
  <si>
    <t>1. Количество посетителей музея</t>
  </si>
  <si>
    <t>3. Количество единиц хранения основного фонда</t>
  </si>
  <si>
    <t>4. Количество поступивших предметов</t>
  </si>
  <si>
    <t>5. Объем электронного каталога</t>
  </si>
  <si>
    <t>6. Число выставок</t>
  </si>
  <si>
    <t>7. Число лекций</t>
  </si>
  <si>
    <t>8. Количество культурно-массовых мероприятий/участников</t>
  </si>
  <si>
    <t>1. Число зданий (помещений) учреждений культуры, на которых выполняются противопожарные мероприятия</t>
  </si>
  <si>
    <t>2. Доля зданий учреждений культуры, оборудованных системой пожарной сигнализации от общего числа зданий</t>
  </si>
  <si>
    <t>1. Увеличение числа  регулярно занимающихся физической культурой и спортом</t>
  </si>
  <si>
    <t>3. Количество реализуемых образовательных программ</t>
  </si>
  <si>
    <t>1. Количество граждан (процентное соотношение между числом граждан к числу граждан, имеющим право на меры социальной поддержки), которым предоставлены меры социальной поддержки в рамках мероприятий программы (инвалиды ВОВ и боевых действий, участники ВОВ, жители (инвалиды) блокадного Ленинграда, инвалиды, дети-инвалиды, вдовы погибших защитников Отечества, пострадавшие от радиации, ветераны труда РФ, реабилитированные лица и жертвы политических репрессий, многодетные семьи, ветераны труда Челябинской области, несовершеннолетние узники фашизма, почетные доноры, сельские специалисты)</t>
  </si>
  <si>
    <t>2. Количество семей (удельный вес в процентах от количества семей, являющихся потенциальными получателями субсидий), получающих субсидии на оплату жилья и коммунальных услуг</t>
  </si>
  <si>
    <t>семей</t>
  </si>
  <si>
    <t>2. Обустройство контейнерных площадок</t>
  </si>
  <si>
    <t>1. Количество зарегистрированных некоммерческих органитзаций на территории Усть-Катавского городского округа</t>
  </si>
  <si>
    <t>2. Количество СОНКО, которым оказана финансовая поддержка</t>
  </si>
  <si>
    <t>3. Количество добровольцев, участвующих в деятельности СОНКО</t>
  </si>
  <si>
    <t>1. Установка дорожных знаков</t>
  </si>
  <si>
    <t>об.</t>
  </si>
  <si>
    <t>кв.м.</t>
  </si>
  <si>
    <t>км.</t>
  </si>
  <si>
    <t>2. Уменьшение числа погибших и пострадавших на пожарах</t>
  </si>
  <si>
    <t>3. Уменьшение числа утонувших на водоемах</t>
  </si>
  <si>
    <t>по Усть-Катавскому городскому округу</t>
  </si>
  <si>
    <t>МП "Управление муниципальным имуществом Усть-Катавского городского округа на 2015-2017 годы"</t>
  </si>
  <si>
    <t>4. Обеспечение обучения населения городского округа мерам пожарной безопасности</t>
  </si>
  <si>
    <t>5. 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военнщ-патриотической направленностей в общем количестве участников всероссийских мероприятий среди обучающихся, реализующих программы начального, основного, среднего (полного) общего и дополнительного общего образования</t>
  </si>
  <si>
    <t>2. Доступность дошкольного образования для детей 3-7 лет</t>
  </si>
  <si>
    <t>3. Доступность дошкольного образования для детей 1,5-3-х лет</t>
  </si>
  <si>
    <t>4. Удельный вес численности детей дошкольных образовательных организаций в возрасте 3-7 лет, охваченных образовательными программами, соответсвующими ФГОС ДО</t>
  </si>
  <si>
    <t>5. Удельный вес педагогических и руководящих работников муниципальных дошкольных организаций, прошедших в течение последних 3-х лет повышение квалификации или профпереподготовку</t>
  </si>
  <si>
    <t>8. Доля учащихся, занимающихсяфизической культурой и спортом во внеурочное время</t>
  </si>
  <si>
    <t>10. Количество общеобразовательных учреждений, в которых открытые спортивные сооружения оснащены спортивным инвентарем и оборудованием</t>
  </si>
  <si>
    <t>11. Доля общеобразовательных учреждений, в которых создана барьерная среда для инклюзивного образования детей-инвалидов</t>
  </si>
  <si>
    <t>Внебюд средства</t>
  </si>
  <si>
    <t>1. Степень соответствия нормативно правовой базы УКГО по вопросам муниципальной службы законодательству РФ и ЧО, процентов от общего количества принятых муниципальных правовых актов по вопросам муниципальной службы</t>
  </si>
  <si>
    <t>1. Охват детей дошкольного возраста (1-7 лет) дошкольным образованием в случае прогнозируемого роста рождаемости</t>
  </si>
  <si>
    <t xml:space="preserve">Подпрограмма «Оказание молодым семьям государственной поддержки 
для улучшения жилищных условий» 
</t>
  </si>
  <si>
    <t xml:space="preserve">Подпрограмма "Модернизация объектов коммунальной
инфраструктуры"
</t>
  </si>
  <si>
    <t>6. Количество публикаций в средствах массовой информации о реализуемых в УК ГО мероприятиях в сфере молодежной политики</t>
  </si>
  <si>
    <t>МП "Профилактика правонарушений и преступлений на территории Усть-Катавского городского округа в 2016 году"</t>
  </si>
  <si>
    <t>40/554</t>
  </si>
  <si>
    <t>1. Мониторинг мероприятий учреждений культуры на участие в программе</t>
  </si>
  <si>
    <t>2. Количество семинаров-практикумов                                    по координации культурно-досуговой деятельности</t>
  </si>
  <si>
    <t>5. Участие художественных коллективов, артистов, специалистов учреждений культуры в мероприятиях  (конкурсы, праздники, творческие мастерские):</t>
  </si>
  <si>
    <t>9. Количество школьных спортивных клубов, созданных в общеобразовательных учреждениях для занятий физической культурой и спортом</t>
  </si>
  <si>
    <t>МП "Поддержка и развитие дошкольного образования в Усть-Катавском городском округе на 2015-2017 годы"</t>
  </si>
  <si>
    <t>2. Разметка дорог и пешеходных переходов</t>
  </si>
  <si>
    <t>3. Ремонт дорог индивидуального сектора</t>
  </si>
  <si>
    <t xml:space="preserve"> очень высокая</t>
  </si>
  <si>
    <t>МП "Оздоровление экологической обстановки в Усть-Катавском городском округе на 2016-2018 годы"</t>
  </si>
  <si>
    <t>2. Ликвидация несанкционированных свалок на территории УКГО</t>
  </si>
  <si>
    <t>1. Охват организованным сбором и вывозом ТКО от населения</t>
  </si>
  <si>
    <t>1. Доля использования бюджетных средств в соответствии с утвержденными бюджетными ассигнованиями</t>
  </si>
  <si>
    <t>2. Доля состоявшихся аукционов (конкурсов), запросов котировок на поставку готовых работ, услуг для нужд заказчика от общего количества размещенных аукционов, запросов котировок на поставку готовых работ, услуг для нужд заказчика</t>
  </si>
  <si>
    <t>3. Экономия бюджетных средств при размещении заказов для обеспечения муниципальных нужд</t>
  </si>
  <si>
    <t>МП "Обеспечение доступным и комфортным 
жильем граждан Российской Федерации в Усть-Катавском городском округе на 2016-2020 годы"</t>
  </si>
  <si>
    <t>1. Площадь земельных участков, предоставленных для жилищного строительства</t>
  </si>
  <si>
    <t>га</t>
  </si>
  <si>
    <t>2. Строительство, модернизация и капитальный ремонт сетей коммунальной инфраструктуры</t>
  </si>
  <si>
    <t>3. Количество построенных газопроводов и газовых сетей</t>
  </si>
  <si>
    <t>4. Количество молодых семей, улучшивших жилищные условия</t>
  </si>
  <si>
    <t>5. Площадь введенного в эксплуатацию жилья</t>
  </si>
  <si>
    <t>6. Обеспеченность жильем населения, приходящаяся на 1 человека (на конец года)</t>
  </si>
  <si>
    <t>тыс. кв. м.</t>
  </si>
  <si>
    <t>2. Количество построенных газопроводов и газовых сетей</t>
  </si>
  <si>
    <t>1.Строительство, модернизация и капитальный ремонт сетей коммунальной инфраструктуры</t>
  </si>
  <si>
    <t>1. Количество молодых семей, улучшивших жилищные условия, в том числе с использованием заемных средств</t>
  </si>
  <si>
    <t xml:space="preserve">Подпрограмма «Подготовка земельных участков для освоения в целях жилищного строительства на территории Усть-Катавского городского округа»
</t>
  </si>
  <si>
    <t>2. Площадь введенного в эксплуатацию жилья</t>
  </si>
  <si>
    <t>3. Обеспеченность жильем населения, приходящаяся на 1 человека (на конец года)</t>
  </si>
  <si>
    <t>Внеб.ср.</t>
  </si>
  <si>
    <t>МП "Доступная среда для инвалидов и других маломобильных групп населения Усть-Катавского городского округа на 2016-2020"</t>
  </si>
  <si>
    <t>Доля объектов социальной инфраструктуры Усть-Катавского городского округа, соответствующих требованиям беспрепятственного доступа инвалидов и других маломобильных групп населения округа</t>
  </si>
  <si>
    <t>Оценка эффективности реализации муниципальных программ в 2017 году</t>
  </si>
  <si>
    <t>План 2017г.</t>
  </si>
  <si>
    <t>Факт 2017г.</t>
  </si>
  <si>
    <t>МП "Развитие образования в  Усть-Катавском городском округе на 2017-2019 годы"</t>
  </si>
  <si>
    <t>12. Доля детей и подростков, прошедших оздоровление в загородном лагере от общего чмсла детей в возрасте от 6 до 18 лет</t>
  </si>
  <si>
    <t>13. Доля детей и подростков, прошедших оздоровление в лагерях с дневным пребыванием от общего числа учащихся</t>
  </si>
  <si>
    <t>1.Количество мероприятий, направленных на обеспечение требований пожарной безопасности</t>
  </si>
  <si>
    <t>2. Количество мероприятий, направленных на обеспечение повышения энерго-эффективности образовательных учреждений</t>
  </si>
  <si>
    <t>3. Количество мероприятий, направленных на ремонтные работы</t>
  </si>
  <si>
    <t>4. Количество мероприятий, направленных на обеспечение антитеррористической безопасности образовательных учреждений</t>
  </si>
  <si>
    <t>5. Количество мероприятий, направленных на выполнение требований к санитарно-бытовым условиям и охране здоровья</t>
  </si>
  <si>
    <t>2. Доля молодых людей от общего числа молодых людей в возрасте от 14 до 30 лет, принявших участие в семинарах, форумах, тренингах по развитию предпринимательской деятельности, проведенных на территории Усть-Катавского городского округа</t>
  </si>
  <si>
    <t>3. Доля молодых людей от общего числа молодых людей в возрасте от 14 до 30 лет, принявших участие в мероприятиях, направленных на развитие правовой грамотности  и повышение электоральной активности, проведенных на территории УК ГО</t>
  </si>
  <si>
    <t>4. Количество мероприятий, связанных с проектной деятельностью молодежи (грантовые конкурсы, семинары, тренинги, форумы), проведенных в УКГО</t>
  </si>
  <si>
    <t>5. Количество молодых людей в возрасте от 14 до 30 лет, принявших участие в мероприятиях в сфере образования, интеллектуальной и творческой деятельности, проведенных на территории УК ГО</t>
  </si>
  <si>
    <t>7. Количество молодых людей в возрасте от 14 до 30 лет, проживающих в УК ГО, вовлеченных в волонтерскую, добровольческую и поисковую деятельность</t>
  </si>
  <si>
    <t>8. Количество мероприятий, проведенных на территории УКГО. Регистрация которых осуществлялась через автоматизированную информационную систему "Молодежь России"</t>
  </si>
  <si>
    <t>9.Количество молодых людей в возрасте от 14 до 30 лет, охваченных мероприятиями, проведенными на территории УКГО, регистрация которых осуществлялась через автоматизированную информационную систему</t>
  </si>
  <si>
    <t>1.Количество молодых людей, в возрасте от 14 до 30 лет, принявших участие в реализации мероприятий патриотической направленности на территории Усть-катавского городского округа</t>
  </si>
  <si>
    <t>10. Количество молодежных форумов, проведенных на территории УКГО, организованных в соответствии с приказом Федерального агентства по делам молодежи №11 от 20.01.2016г.</t>
  </si>
  <si>
    <t>11. Количество временно трудоустроенных подростков в возрасте от 14 до 18 лет</t>
  </si>
  <si>
    <t>12. Количество молодых людей, принявших участие в мероприятиях социально-экономической, политической и культурной жизни общества, проведенных на территории УКГО</t>
  </si>
  <si>
    <t>МП "Развитие и содержание системы уличного освещения в Усть-Катавском городском округе в 2017-2019 годы"</t>
  </si>
  <si>
    <t>1. Реконструкция линий уличного освещения</t>
  </si>
  <si>
    <t>2. Установка светильников уличного освещения</t>
  </si>
  <si>
    <t>МП "Ремонт, содержание и повышение безопасности дорожно-транспортной инфраструктуры местного значения в Усть-Катавском городском округе на 2017-2019 годы"</t>
  </si>
  <si>
    <t>4. Разметка дорог (продольная)</t>
  </si>
  <si>
    <t>1.Доля паспортизированных объектов недвижимости от общего количества муниципального нежилого фонда</t>
  </si>
  <si>
    <t>2. Доля объектов недвижимости, на которые зарегистрировано право муниципальной собственности от общего количества муниципального нежилого фонда</t>
  </si>
  <si>
    <t>3. Доля земельных участков под муниципальными объектами недвижимости, поставленных на кадастровый учет и зарегистрированных в ЕГРП</t>
  </si>
  <si>
    <t>4. Количество сформированных земельных участков в целях проведения аукционов по продаже права на заключение договоров аренды земельных участков</t>
  </si>
  <si>
    <t>МП "Социальная поддержка и обслуживание граждан в Усть-Катавском городском округе на 2017-2019 гг ".</t>
  </si>
  <si>
    <t>3.Количество граждан (удельный вес граждан в процентах от общего количества обратившихся), имеющих детей, которым назначено и выплачено ежемесячное пособие на ребенка</t>
  </si>
  <si>
    <t>4. Количество (удельный вес) граждан, которым назначено и выплачено единовременное пособие при рождении ребенка</t>
  </si>
  <si>
    <t>5. Количество пенсионеров и инвалидов, вовлеченных в клубное движение (клубы при МУ "КЦСОН" УКГО - "Ветеран", "Мы вместе")</t>
  </si>
  <si>
    <t>6. Количество малообеспеченных граждан, получивших помощь через благотворительные акции</t>
  </si>
  <si>
    <t>7. Количество граждан, признанных нуждающимися в социальной защите (оказание единовременного социального пособия: в том числе малоимущим гражданам, попавшим в трудную жизненную ситуацию (пожар, стихийное бедствие)</t>
  </si>
  <si>
    <t>МП "Развитие малого и среднего предпринимательства в монопрофильном муниципальном образовании Челябинской области Усть-Катавский городском округе на 2015-2017 годы"</t>
  </si>
  <si>
    <t>МП "Снижение административных барьеров, оптимизация, повышение качества и развитие государственных и муниципальных услуг в Усть-Катавском городском округе на базе многофункционального центра на 2017-2019 годы"</t>
  </si>
  <si>
    <t>1.Отсутствие нарушений регламентов и сроков предоставления государственных и муниципальных услуг</t>
  </si>
  <si>
    <t>2.Отсутствие нарушений сроков ожидания в очереди</t>
  </si>
  <si>
    <t>Без финансирования</t>
  </si>
  <si>
    <t>2. Доля главных распорядителей и получателей средств бюджета УКГО, главных администраторов и администраторов источников финансирования дефицита бюджета УКГО, до которых финансовым управлением доводятся параметры сводной бюджетной росписи, лимитов бюджетных обязательств, кассового плана, информация о порядке применения бюджетной классификации</t>
  </si>
  <si>
    <t>3. Соблюдение установленных Министерством финансов Челябинской области требований о составе, сроках формирования и предоставления отчетности об исполнении бюджета УКГО</t>
  </si>
  <si>
    <t>4. Степень автоматизации функций финансового управления администрации УКГО по осуществлению бюджетного процесса</t>
  </si>
  <si>
    <t>5. Выполнение плана контрольных мероприятий финансового управления администрации УКГО</t>
  </si>
  <si>
    <t>1. Раскрываемость совершенных преступлений</t>
  </si>
  <si>
    <t>2. Удельный вес преступлений, совершаемых несовершеннолетними</t>
  </si>
  <si>
    <t>3. Удельный вес преступлений, совершаемых в общественных местах, на улицах</t>
  </si>
  <si>
    <t>4. Число выявленных преступлений, связанных с незаконным оборотом наркотиков</t>
  </si>
  <si>
    <t>МП "Поддержка и развитие культуры в Усть-Катавском городском округе на 2017-2019 годы"</t>
  </si>
  <si>
    <t>263/26813</t>
  </si>
  <si>
    <t>246/26844</t>
  </si>
  <si>
    <t>ед</t>
  </si>
  <si>
    <t>40/587</t>
  </si>
  <si>
    <t>8. Количество пользователей ЦБС</t>
  </si>
  <si>
    <t>Подпрограмма "Обеспечение создания культурной среды в Усть-Катавском городском округе на 2017-2019 гг"</t>
  </si>
  <si>
    <t>4</t>
  </si>
  <si>
    <t>1478/18589</t>
  </si>
  <si>
    <t>40/8000</t>
  </si>
  <si>
    <t>167/25020</t>
  </si>
  <si>
    <t>166/24932</t>
  </si>
  <si>
    <t>33</t>
  </si>
  <si>
    <t>6. Количество гастрольных поездок и выездов для участия в мероприятиях других учреждений культуры Челябинской области</t>
  </si>
  <si>
    <t>1/26</t>
  </si>
  <si>
    <t>5/1000</t>
  </si>
  <si>
    <t>Подпрограмма "Поддержка и развитие культурно-досуговой деятельновти в Усть-Каттавском городском округе на 2017-2019 гг."</t>
  </si>
  <si>
    <t>Подпрограмма "Совершенствование организации библиотечного обслуживания в Усть-Катавском городском округе на 2017-2019 гг"</t>
  </si>
  <si>
    <t>1. Количество пользователей ЦБС</t>
  </si>
  <si>
    <t>19/451</t>
  </si>
  <si>
    <t>12/500</t>
  </si>
  <si>
    <t>66/1300</t>
  </si>
  <si>
    <t>77/1400</t>
  </si>
  <si>
    <t>9. Колличество оцифрованных музейных предметов</t>
  </si>
  <si>
    <t>5330</t>
  </si>
  <si>
    <t>1538</t>
  </si>
  <si>
    <t>10. Количество пеших и выездных экскурсий по туристическим маршрутам</t>
  </si>
  <si>
    <t>5</t>
  </si>
  <si>
    <t>9</t>
  </si>
  <si>
    <t>11. Количество встреч дискуссионного клуба</t>
  </si>
  <si>
    <t>0</t>
  </si>
  <si>
    <t>Подпрограмма  "Поддержка и развитие музейного дела в Усть-Катавском городском округе" на 2017-2019 гг</t>
  </si>
  <si>
    <t xml:space="preserve">Подпрограмма "Поддержка и развитие дополнительного образования детей в детских музыкальных школах Усть-Катавского городского округа" на 2017-2019 годы
</t>
  </si>
  <si>
    <t>1/24</t>
  </si>
  <si>
    <t>1/30</t>
  </si>
  <si>
    <t>5. Количество тематических внеклассных мероприятий</t>
  </si>
  <si>
    <t>ед/чел</t>
  </si>
  <si>
    <t>7/200</t>
  </si>
  <si>
    <t>6. Количество внешкольных мероприятий с участием детей и преподавателей</t>
  </si>
  <si>
    <t>5/50</t>
  </si>
  <si>
    <t>Подпрограмма "Безопасность муниципальных учреждений культуры по противопожарным мероприятиям" на 2017-2019 гг.</t>
  </si>
  <si>
    <t>МП "Сохранение, использование, популяризация и охрана объектов культурного наследия, находящихся в муниципальной собственности Усть-катавского городского округа" на 2017-2019 гг.</t>
  </si>
  <si>
    <t xml:space="preserve">1. Количество объектов культурного наследия, на которых установлены информационные надписи </t>
  </si>
  <si>
    <t>2. Количество объектов культурного наследия, для которых выполняется научно-проектная документация зон охраны и осуществляется государственная экспертиза данной документации</t>
  </si>
  <si>
    <t xml:space="preserve">3. Количество объектов культурного наследия, на которых выполняются научно-исследовательские и научно-проектные работы в целях дальнейших ремонтно-реставрационных работ </t>
  </si>
  <si>
    <t>4. Количество объектов культурного наследия, на которых проводятся ремонтно-реставрационные работы</t>
  </si>
  <si>
    <t>МП "Развитие физической культуры и спорта в Усть-Катавском городском округе на 2017-2019 годы"</t>
  </si>
  <si>
    <t>2. Доля обучающихся и студентов, занимающихся физической культурой и спортом, из общей численности населения. Занятого в экономике УКГО</t>
  </si>
  <si>
    <t>3. Доля граждан, занимающихся физической культурой и спортом по месту работы в общей численности населения, занятого  в экономике УКГО</t>
  </si>
  <si>
    <t>4. Доля  лиц с ограниченными возможностями здоровья и инвалидов, занимающихся физической культурой и спортом в общей численности населения данной категории УКГО</t>
  </si>
  <si>
    <t>5. Обеспечение населения УКГО спортивными сооружениями. Исходя из единовременной пропускной способности объектов спорта</t>
  </si>
  <si>
    <t>6. Количество проведенных спортивно-массовых мероприятий и соревнований по видам спорта на территории УКГО</t>
  </si>
  <si>
    <t>7. Доля жителей УКГО, принимавших участие в спортивно-массовых мероприятиях и соревнованиях по видам спорта</t>
  </si>
  <si>
    <t>8. Доля граждан УКГО, выполнивших нормы Всероссийского физкультурно-спортивного комплекса "Готов к труду и обороне" (ГТО), в общей численности населения УКГО</t>
  </si>
  <si>
    <t>9. Увеличение количества посетителей, воспользовавшихся услугами, предоставляемыми МКУ "СОК"</t>
  </si>
  <si>
    <t>тыс.чел./час</t>
  </si>
  <si>
    <t>МП "Поддержка и развитие туризма на территории Усть-Катавского городского округа на 2017 год"</t>
  </si>
  <si>
    <t>1. Количество проведенных мероприятий, связанных с распространением Атласа Усть-Катавского городского округа</t>
  </si>
  <si>
    <t>Высокая</t>
  </si>
  <si>
    <t>7. Количество домов (квартир), получивших возможность газификации</t>
  </si>
  <si>
    <t>3. Количество домов (квартир), получивших возможность газификации</t>
  </si>
  <si>
    <t>МП "Формирование современной городской среды в Усть-Катавском городском округе в 2017 году"</t>
  </si>
  <si>
    <t>1. Количество благоустроенных дворовых территорий</t>
  </si>
  <si>
    <t>2. Доля благоустроенных дворовых территорий</t>
  </si>
  <si>
    <t>3. Охват населения благоустроенными дворовыми территориями</t>
  </si>
  <si>
    <t>4. Благоустройство муниципальных территорий</t>
  </si>
  <si>
    <t>5. Площадь благоустроенных муниципальных территорий</t>
  </si>
  <si>
    <t>6. Доля площади благоустроенных муниципальных территорий общего пользования</t>
  </si>
  <si>
    <t xml:space="preserve">
Всего</t>
  </si>
  <si>
    <t>5. Ремонт тротуаров</t>
  </si>
  <si>
    <t>Внб</t>
  </si>
  <si>
    <t>МП "Комплексное развитие систем коммунальной инфраструктуры Усть-Катавского  городского округа на 2016-2025 годы"</t>
  </si>
  <si>
    <t>1. Разработика программы "Комплексное развитие систем коммунальной инфраструктуры муниципального образования"</t>
  </si>
  <si>
    <t>проект</t>
  </si>
  <si>
    <t>низкая</t>
  </si>
  <si>
    <t>В связи с переносом денежных средств на основную деятельность Централизованной библиотечной системы в целях приобретения книжного фонда и подписки периодических изданий</t>
  </si>
  <si>
    <t>Итого по МП за 2017г.</t>
  </si>
  <si>
    <t>Подпрограмма "Развитие физической культуры, спорта и материально-технической базы" на 2017-2019 годы</t>
  </si>
  <si>
    <t>Подпрограмма "Поддержка и развитие МКУ "Спортивно-оздоровительный комплекс"" на 2017-2019 годы</t>
  </si>
  <si>
    <t xml:space="preserve">1. Доля граждан Усть-Катавского городского округа в возрасте 3-79 лет, систематически занимающихся физической культурой и спортом, в общей численности данной категории населения округа </t>
  </si>
  <si>
    <t>2. Доля обучающихся и студентов, занимающихся физической культурой и спортом, в общей численности населения, занятого в экономике Усть-Катавского городского округа</t>
  </si>
  <si>
    <t xml:space="preserve">3. Доля граждан занимающихся физической культурой и спортом по месту работы, в общей численности населения, занятого в экономике Усть-Катавского городского округа </t>
  </si>
  <si>
    <t>4. Доля лиц с ограниченными возможностями здоровья и инвалидов, занимающихся физической культурой и спортом, в общей численности населения данной категории Усть-Катавского городского округа</t>
  </si>
  <si>
    <t xml:space="preserve">5. Обеспеченность населения Усть-Катавского городского округа спортивными сооружениями, исходя из единовременной пропускной способности объектов спорта </t>
  </si>
  <si>
    <t>6. Количество проведённых спортивно-массовых мероприятий и соревнований по видам спорта в Усть-Катавском городском округе</t>
  </si>
  <si>
    <t>7. Доля жителей Усть-Катавского городского округа, принявших участие в спортивно-массовых мероприятиях и соревнованиях по видам спорта</t>
  </si>
  <si>
    <t>1. Доля граждан Усть-Катавского городского округа, выполнивших нормы Всероссийского физкультурно-спортивного комплекса «Готов к труду и обороне» (ГТО), в общей численности населения Усть-Катавского городского округа, принявшего участие в выполнении нормативов Всероссийского физкультурно-спортивного комплекса «Готов к труду и обороне» (ГТО)</t>
  </si>
  <si>
    <t>2. Фактическое количество посетителей, воспользовавшихся услугами, предоставляемыми МКУ «СОК»</t>
  </si>
  <si>
    <t>чел./час</t>
  </si>
  <si>
    <t>Подпрограмма "Содержание и ремонт объектов внешнего благоустройсмтва в Усть-Катавском городском округе"</t>
  </si>
  <si>
    <t>МП "Ликвидация аварийного жилого фонда Усть-Катавского городского округа в 2017-2019 годах"</t>
  </si>
  <si>
    <t>1. Снос аварийных жилых домов</t>
  </si>
  <si>
    <t>4. Организация эксплуатации гидротехнического сооружения "Оградительная дамба 10040 м3 на р. Катав"</t>
  </si>
  <si>
    <t>1. Ремонт объектов внешнего благоустройства</t>
  </si>
  <si>
    <t xml:space="preserve">2. Содержание (благоустройство) мест захоронений </t>
  </si>
  <si>
    <t>кол-во
объектов</t>
  </si>
  <si>
    <t>5. Создание объектов внешнего благоустройства</t>
  </si>
  <si>
    <t>6. Содержание (благоустройство) мест захоронения</t>
  </si>
  <si>
    <t>Подпрограмма "Организация управлением инфраструктурой в Усть-Катавском городском округе"</t>
  </si>
  <si>
    <t>2. Количество заключений о технической экспертизе многоквартирых домов</t>
  </si>
  <si>
    <t>3. Количество актов обследования, подтверждающих прекращение существования многоквартирных домов</t>
  </si>
  <si>
    <t>4. Количество экспертных заключений по сносу общежития №6 по ул. Социалистическая, д. 29 г. Усть-Катав</t>
  </si>
  <si>
    <t>МП "Безопасность образовательных учреждений в Усть-Катапвском городском округе на 2017-2019 годы"</t>
  </si>
  <si>
    <t>МП "Поддержка и развитие молодых граждан Усть-Катавского городского округа на 2017-2019 годы"</t>
  </si>
  <si>
    <t>МП "Управление инфраструктурой и строительством в Усть-Катавском городском округе на 2017-2019 годы"</t>
  </si>
  <si>
    <t>МП "Поддержка социально ориентированных некоммерческих организаций в Усть-Катавском городском округе на 2017-2019 годы"</t>
  </si>
  <si>
    <t>МП "Обеспечение безопасности жизнедеятельности населения Усть-Катавского городского округа на 2017-2019 годы"</t>
  </si>
  <si>
    <t>МП "Развитие муниципальной службы в Усть-Катавском городском округе на 2017-2019 годы"</t>
  </si>
  <si>
    <t>МП "Управление муниципальными финансами Усть-Катавского городского округа на 2017-2019 годы"</t>
  </si>
  <si>
    <t>МП "Улучшение условий и охраны труда в Усть-Катавском городском округе на 2017-2019 годы"</t>
  </si>
  <si>
    <t>без финансирования</t>
  </si>
  <si>
    <t>1.Численность пострадавших в результате несчастных случаев на производстве с утратой трудоспособности на 1 рабочий день и более в расчете на 1 тыс. работающих</t>
  </si>
  <si>
    <t>чел</t>
  </si>
  <si>
    <t>2.Удельный вес работников, занятых на рабочих местах, аттестованных по условиям труда</t>
  </si>
  <si>
    <t>3. Численность обученных по охране труда руководителей и специалистов в обучающих организациях, аккредитованных в установленном порядке</t>
  </si>
  <si>
    <t>4. Количество работников, прошедших обязательные периодические медицинские осмотры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</si>
</sst>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00"/>
    <numFmt numFmtId="188" formatCode="[$-FC19]d\ mmmm\ yyyy\ &quot;г.&quot;"/>
    <numFmt numFmtId="189" formatCode="#&quot; &quot;??/16"/>
    <numFmt numFmtId="190" formatCode="#,##0.00&quot;р.&quot;"/>
    <numFmt numFmtId="191" formatCode="[$-F400]h:mm:ss\ AM/PM"/>
    <numFmt numFmtId="192" formatCode="0.000%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5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62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/>
    </xf>
    <xf numFmtId="4" fontId="2" fillId="0" borderId="10" xfId="62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10" fontId="3" fillId="0" borderId="10" xfId="0" applyNumberFormat="1" applyFont="1" applyFill="1" applyBorder="1" applyAlignment="1">
      <alignment horizontal="center" vertical="center" wrapText="1"/>
    </xf>
    <xf numFmtId="173" fontId="3" fillId="0" borderId="10" xfId="62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7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" fontId="51" fillId="0" borderId="13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/>
    </xf>
    <xf numFmtId="172" fontId="51" fillId="0" borderId="13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3" fillId="0" borderId="11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175" fontId="2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2"/>
  <sheetViews>
    <sheetView tabSelected="1" zoomScale="110" zoomScaleNormal="110" zoomScaleSheetLayoutView="70" workbookViewId="0" topLeftCell="A1">
      <pane ySplit="5" topLeftCell="A198" activePane="bottomLeft" state="frozen"/>
      <selection pane="topLeft" activeCell="A1" sqref="A1"/>
      <selection pane="bottomLeft" activeCell="K150" sqref="K150"/>
    </sheetView>
  </sheetViews>
  <sheetFormatPr defaultColWidth="8.875" defaultRowHeight="12.75"/>
  <cols>
    <col min="1" max="1" width="21.625" style="2" customWidth="1"/>
    <col min="2" max="2" width="9.25390625" style="2" customWidth="1"/>
    <col min="3" max="3" width="11.625" style="2" customWidth="1"/>
    <col min="4" max="4" width="11.375" style="2" customWidth="1"/>
    <col min="5" max="5" width="12.125" style="2" customWidth="1"/>
    <col min="6" max="6" width="35.125" style="2" customWidth="1"/>
    <col min="7" max="7" width="12.25390625" style="2" customWidth="1"/>
    <col min="8" max="9" width="10.875" style="2" customWidth="1"/>
    <col min="10" max="10" width="12.625" style="2" customWidth="1"/>
    <col min="11" max="11" width="11.375" style="2" customWidth="1"/>
    <col min="12" max="12" width="13.125" style="3" customWidth="1"/>
    <col min="13" max="13" width="8.875" style="2" customWidth="1"/>
    <col min="14" max="16384" width="8.875" style="1" customWidth="1"/>
  </cols>
  <sheetData>
    <row r="1" spans="1:12" ht="15.75" customHeight="1">
      <c r="A1" s="145" t="s">
        <v>134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.75">
      <c r="A2" s="145" t="s">
        <v>83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1" ht="1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2" ht="63" customHeight="1">
      <c r="A4" s="129" t="s">
        <v>20</v>
      </c>
      <c r="B4" s="129" t="s">
        <v>19</v>
      </c>
      <c r="C4" s="5" t="s">
        <v>135</v>
      </c>
      <c r="D4" s="5" t="s">
        <v>136</v>
      </c>
      <c r="E4" s="129" t="s">
        <v>18</v>
      </c>
      <c r="F4" s="129" t="s">
        <v>17</v>
      </c>
      <c r="G4" s="129" t="s">
        <v>16</v>
      </c>
      <c r="H4" s="129" t="s">
        <v>135</v>
      </c>
      <c r="I4" s="129" t="s">
        <v>136</v>
      </c>
      <c r="J4" s="129" t="s">
        <v>15</v>
      </c>
      <c r="K4" s="129" t="s">
        <v>14</v>
      </c>
      <c r="L4" s="129" t="s">
        <v>13</v>
      </c>
    </row>
    <row r="5" spans="1:12" ht="23.25" customHeight="1">
      <c r="A5" s="142"/>
      <c r="B5" s="142"/>
      <c r="C5" s="17" t="s">
        <v>12</v>
      </c>
      <c r="D5" s="17" t="s">
        <v>12</v>
      </c>
      <c r="E5" s="142"/>
      <c r="F5" s="142"/>
      <c r="G5" s="142"/>
      <c r="H5" s="130"/>
      <c r="I5" s="130"/>
      <c r="J5" s="142"/>
      <c r="K5" s="142"/>
      <c r="L5" s="142"/>
    </row>
    <row r="6" spans="1:12" ht="19.5" customHeight="1">
      <c r="A6" s="144" t="s">
        <v>11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3" s="7" customFormat="1" ht="24.75" customHeight="1">
      <c r="A7" s="132" t="s">
        <v>137</v>
      </c>
      <c r="B7" s="29" t="s">
        <v>2</v>
      </c>
      <c r="C7" s="30">
        <f>C8+C9</f>
        <v>244736.3</v>
      </c>
      <c r="D7" s="30">
        <f>D8+D9</f>
        <v>244356.62</v>
      </c>
      <c r="E7" s="31">
        <f>D7/C7*100</f>
        <v>99.84486159184397</v>
      </c>
      <c r="F7" s="32" t="s">
        <v>2</v>
      </c>
      <c r="G7" s="32"/>
      <c r="H7" s="32"/>
      <c r="I7" s="32"/>
      <c r="J7" s="33">
        <f>SUM(J8:J20)/13</f>
        <v>105.46034820085433</v>
      </c>
      <c r="K7" s="31">
        <f>J7/E7</f>
        <v>1.0562421192185725</v>
      </c>
      <c r="L7" s="32" t="s">
        <v>4</v>
      </c>
      <c r="M7" s="8"/>
    </row>
    <row r="8" spans="1:12" ht="60">
      <c r="A8" s="132"/>
      <c r="B8" s="34" t="s">
        <v>21</v>
      </c>
      <c r="C8" s="4">
        <v>74368.84</v>
      </c>
      <c r="D8" s="4">
        <v>73989.16</v>
      </c>
      <c r="E8" s="35"/>
      <c r="F8" s="25" t="s">
        <v>38</v>
      </c>
      <c r="G8" s="5" t="s">
        <v>5</v>
      </c>
      <c r="H8" s="5">
        <v>87</v>
      </c>
      <c r="I8" s="5">
        <v>87</v>
      </c>
      <c r="J8" s="36">
        <f aca="true" t="shared" si="0" ref="J8:J19">I8/H8*100</f>
        <v>100</v>
      </c>
      <c r="K8" s="37"/>
      <c r="L8" s="10"/>
    </row>
    <row r="9" spans="1:12" ht="108.75" customHeight="1">
      <c r="A9" s="132"/>
      <c r="B9" s="34" t="s">
        <v>10</v>
      </c>
      <c r="C9" s="4">
        <v>170367.46</v>
      </c>
      <c r="D9" s="4">
        <v>170367.46</v>
      </c>
      <c r="E9" s="35"/>
      <c r="F9" s="25" t="s">
        <v>39</v>
      </c>
      <c r="G9" s="5" t="s">
        <v>5</v>
      </c>
      <c r="H9" s="5">
        <v>86</v>
      </c>
      <c r="I9" s="5">
        <v>86</v>
      </c>
      <c r="J9" s="36">
        <f t="shared" si="0"/>
        <v>100</v>
      </c>
      <c r="K9" s="37"/>
      <c r="L9" s="10"/>
    </row>
    <row r="10" spans="1:12" ht="60">
      <c r="A10" s="132"/>
      <c r="B10" s="34"/>
      <c r="C10" s="4"/>
      <c r="D10" s="4"/>
      <c r="E10" s="35"/>
      <c r="F10" s="25" t="s">
        <v>27</v>
      </c>
      <c r="G10" s="5" t="s">
        <v>5</v>
      </c>
      <c r="H10" s="5">
        <v>72</v>
      </c>
      <c r="I10" s="5">
        <v>67</v>
      </c>
      <c r="J10" s="36">
        <f t="shared" si="0"/>
        <v>93.05555555555556</v>
      </c>
      <c r="K10" s="37"/>
      <c r="L10" s="10"/>
    </row>
    <row r="11" spans="1:12" ht="109.5" customHeight="1">
      <c r="A11" s="132"/>
      <c r="B11" s="34"/>
      <c r="C11" s="4"/>
      <c r="D11" s="4"/>
      <c r="E11" s="35"/>
      <c r="F11" s="25" t="s">
        <v>40</v>
      </c>
      <c r="G11" s="5" t="s">
        <v>5</v>
      </c>
      <c r="H11" s="5">
        <v>13.1</v>
      </c>
      <c r="I11" s="5">
        <v>12</v>
      </c>
      <c r="J11" s="36">
        <f t="shared" si="0"/>
        <v>91.6030534351145</v>
      </c>
      <c r="K11" s="37"/>
      <c r="L11" s="10"/>
    </row>
    <row r="12" spans="1:13" s="7" customFormat="1" ht="135.75" customHeight="1">
      <c r="A12" s="132"/>
      <c r="B12" s="34"/>
      <c r="C12" s="4"/>
      <c r="D12" s="4"/>
      <c r="E12" s="35"/>
      <c r="F12" s="25" t="s">
        <v>86</v>
      </c>
      <c r="G12" s="5" t="s">
        <v>5</v>
      </c>
      <c r="H12" s="5">
        <v>2.5</v>
      </c>
      <c r="I12" s="5">
        <v>2.3</v>
      </c>
      <c r="J12" s="36">
        <f t="shared" si="0"/>
        <v>92</v>
      </c>
      <c r="K12" s="37"/>
      <c r="L12" s="6"/>
      <c r="M12" s="8"/>
    </row>
    <row r="13" spans="1:12" ht="72">
      <c r="A13" s="132"/>
      <c r="B13" s="34"/>
      <c r="C13" s="4"/>
      <c r="D13" s="4"/>
      <c r="E13" s="35"/>
      <c r="F13" s="25" t="s">
        <v>28</v>
      </c>
      <c r="G13" s="5" t="s">
        <v>5</v>
      </c>
      <c r="H13" s="5">
        <v>3.6</v>
      </c>
      <c r="I13" s="5">
        <v>3.4</v>
      </c>
      <c r="J13" s="28">
        <f t="shared" si="0"/>
        <v>94.44444444444444</v>
      </c>
      <c r="K13" s="37"/>
      <c r="L13" s="10"/>
    </row>
    <row r="14" spans="1:12" ht="25.5" customHeight="1">
      <c r="A14" s="132"/>
      <c r="B14" s="34"/>
      <c r="C14" s="4"/>
      <c r="D14" s="4"/>
      <c r="E14" s="35"/>
      <c r="F14" s="25" t="s">
        <v>41</v>
      </c>
      <c r="G14" s="5" t="s">
        <v>5</v>
      </c>
      <c r="H14" s="5">
        <v>96</v>
      </c>
      <c r="I14" s="5">
        <v>94</v>
      </c>
      <c r="J14" s="28">
        <f t="shared" si="0"/>
        <v>97.91666666666666</v>
      </c>
      <c r="K14" s="37"/>
      <c r="L14" s="10"/>
    </row>
    <row r="15" spans="1:12" ht="24">
      <c r="A15" s="132"/>
      <c r="B15" s="34"/>
      <c r="C15" s="4"/>
      <c r="D15" s="4"/>
      <c r="E15" s="35"/>
      <c r="F15" s="25" t="s">
        <v>91</v>
      </c>
      <c r="G15" s="5" t="s">
        <v>5</v>
      </c>
      <c r="H15" s="5">
        <v>21</v>
      </c>
      <c r="I15" s="5">
        <v>20</v>
      </c>
      <c r="J15" s="28">
        <f t="shared" si="0"/>
        <v>95.23809523809523</v>
      </c>
      <c r="K15" s="37"/>
      <c r="L15" s="10"/>
    </row>
    <row r="16" spans="1:12" ht="48">
      <c r="A16" s="132"/>
      <c r="B16" s="34"/>
      <c r="C16" s="4"/>
      <c r="D16" s="4"/>
      <c r="E16" s="35"/>
      <c r="F16" s="25" t="s">
        <v>105</v>
      </c>
      <c r="G16" s="5" t="s">
        <v>1</v>
      </c>
      <c r="H16" s="5">
        <v>1</v>
      </c>
      <c r="I16" s="5">
        <v>1</v>
      </c>
      <c r="J16" s="28">
        <f t="shared" si="0"/>
        <v>100</v>
      </c>
      <c r="K16" s="37"/>
      <c r="L16" s="10"/>
    </row>
    <row r="17" spans="1:12" ht="48">
      <c r="A17" s="132"/>
      <c r="B17" s="34"/>
      <c r="C17" s="4"/>
      <c r="D17" s="4"/>
      <c r="E17" s="35"/>
      <c r="F17" s="25" t="s">
        <v>92</v>
      </c>
      <c r="G17" s="5" t="s">
        <v>1</v>
      </c>
      <c r="H17" s="5">
        <v>40</v>
      </c>
      <c r="I17" s="5">
        <v>40</v>
      </c>
      <c r="J17" s="28">
        <f t="shared" si="0"/>
        <v>100</v>
      </c>
      <c r="K17" s="37"/>
      <c r="L17" s="10"/>
    </row>
    <row r="18" spans="1:12" ht="36">
      <c r="A18" s="138"/>
      <c r="B18" s="34"/>
      <c r="C18" s="4"/>
      <c r="D18" s="4"/>
      <c r="E18" s="35"/>
      <c r="F18" s="25" t="s">
        <v>93</v>
      </c>
      <c r="G18" s="5" t="s">
        <v>5</v>
      </c>
      <c r="H18" s="5">
        <v>20</v>
      </c>
      <c r="I18" s="5">
        <v>40</v>
      </c>
      <c r="J18" s="28">
        <f t="shared" si="0"/>
        <v>200</v>
      </c>
      <c r="K18" s="37"/>
      <c r="L18" s="6"/>
    </row>
    <row r="19" spans="1:12" ht="36">
      <c r="A19" s="38"/>
      <c r="B19" s="34"/>
      <c r="C19" s="4"/>
      <c r="D19" s="4"/>
      <c r="E19" s="35"/>
      <c r="F19" s="25" t="s">
        <v>138</v>
      </c>
      <c r="G19" s="5" t="s">
        <v>5</v>
      </c>
      <c r="H19" s="5">
        <v>14.5</v>
      </c>
      <c r="I19" s="5">
        <v>15.8</v>
      </c>
      <c r="J19" s="28">
        <f t="shared" si="0"/>
        <v>108.9655172413793</v>
      </c>
      <c r="K19" s="37"/>
      <c r="L19" s="6"/>
    </row>
    <row r="20" spans="1:12" ht="36">
      <c r="A20" s="38"/>
      <c r="B20" s="34"/>
      <c r="C20" s="4"/>
      <c r="D20" s="4"/>
      <c r="E20" s="35"/>
      <c r="F20" s="25" t="s">
        <v>139</v>
      </c>
      <c r="G20" s="5" t="s">
        <v>5</v>
      </c>
      <c r="H20" s="5">
        <v>26.8</v>
      </c>
      <c r="I20" s="5">
        <v>26.2</v>
      </c>
      <c r="J20" s="28">
        <f>I20/H20*100</f>
        <v>97.76119402985074</v>
      </c>
      <c r="K20" s="37"/>
      <c r="L20" s="6"/>
    </row>
    <row r="21" spans="1:12" ht="27.75" customHeight="1">
      <c r="A21" s="131" t="s">
        <v>106</v>
      </c>
      <c r="B21" s="39" t="s">
        <v>8</v>
      </c>
      <c r="C21" s="40">
        <f>C22+C23+C24</f>
        <v>146137.93</v>
      </c>
      <c r="D21" s="40">
        <f>D22+D23+D24</f>
        <v>144668.31</v>
      </c>
      <c r="E21" s="41">
        <f>D21/C21*100</f>
        <v>98.99436101223003</v>
      </c>
      <c r="F21" s="39" t="s">
        <v>8</v>
      </c>
      <c r="G21" s="48"/>
      <c r="H21" s="49"/>
      <c r="I21" s="49"/>
      <c r="J21" s="42">
        <f>SUM(J22:J26)/5</f>
        <v>131.18551393573586</v>
      </c>
      <c r="K21" s="43">
        <f>J21/E21</f>
        <v>1.3251816830206</v>
      </c>
      <c r="L21" s="6" t="s">
        <v>4</v>
      </c>
    </row>
    <row r="22" spans="1:12" ht="36">
      <c r="A22" s="132"/>
      <c r="B22" s="34" t="s">
        <v>21</v>
      </c>
      <c r="C22" s="44">
        <v>49272.86</v>
      </c>
      <c r="D22" s="44">
        <v>47803.24</v>
      </c>
      <c r="E22" s="45"/>
      <c r="F22" s="25" t="s">
        <v>96</v>
      </c>
      <c r="G22" s="5" t="s">
        <v>5</v>
      </c>
      <c r="H22" s="5">
        <v>86</v>
      </c>
      <c r="I22" s="5">
        <v>88.8</v>
      </c>
      <c r="J22" s="28">
        <f>I22/H22*100</f>
        <v>103.25581395348837</v>
      </c>
      <c r="K22" s="37"/>
      <c r="L22" s="10"/>
    </row>
    <row r="23" spans="1:12" ht="27.75" customHeight="1">
      <c r="A23" s="50"/>
      <c r="B23" s="34" t="s">
        <v>10</v>
      </c>
      <c r="C23" s="4">
        <v>94000.7</v>
      </c>
      <c r="D23" s="4">
        <v>94000.7</v>
      </c>
      <c r="E23" s="46"/>
      <c r="F23" s="25" t="s">
        <v>87</v>
      </c>
      <c r="G23" s="5" t="s">
        <v>5</v>
      </c>
      <c r="H23" s="5">
        <v>100</v>
      </c>
      <c r="I23" s="5">
        <v>100</v>
      </c>
      <c r="J23" s="28">
        <f>I23/H23*100</f>
        <v>100</v>
      </c>
      <c r="K23" s="37"/>
      <c r="L23" s="10"/>
    </row>
    <row r="24" spans="1:12" ht="24">
      <c r="A24" s="50"/>
      <c r="B24" s="5" t="s">
        <v>94</v>
      </c>
      <c r="C24" s="4">
        <v>2864.37</v>
      </c>
      <c r="D24" s="4">
        <v>2864.37</v>
      </c>
      <c r="E24" s="46"/>
      <c r="F24" s="25" t="s">
        <v>88</v>
      </c>
      <c r="G24" s="5" t="s">
        <v>5</v>
      </c>
      <c r="H24" s="5">
        <v>65.5</v>
      </c>
      <c r="I24" s="5">
        <v>100</v>
      </c>
      <c r="J24" s="28">
        <f>I24/H24*100</f>
        <v>152.67175572519085</v>
      </c>
      <c r="K24" s="37"/>
      <c r="L24" s="10"/>
    </row>
    <row r="25" spans="1:12" ht="60">
      <c r="A25" s="50"/>
      <c r="B25" s="51"/>
      <c r="C25" s="51"/>
      <c r="D25" s="51"/>
      <c r="E25" s="51"/>
      <c r="F25" s="25" t="s">
        <v>89</v>
      </c>
      <c r="G25" s="5" t="s">
        <v>5</v>
      </c>
      <c r="H25" s="5">
        <v>50</v>
      </c>
      <c r="I25" s="5">
        <v>100</v>
      </c>
      <c r="J25" s="28">
        <f>I25/H25*100</f>
        <v>200</v>
      </c>
      <c r="K25" s="37"/>
      <c r="L25" s="10"/>
    </row>
    <row r="26" spans="1:12" ht="63.75" customHeight="1">
      <c r="A26" s="50"/>
      <c r="B26" s="51"/>
      <c r="C26" s="51"/>
      <c r="D26" s="51"/>
      <c r="E26" s="51"/>
      <c r="F26" s="25" t="s">
        <v>90</v>
      </c>
      <c r="G26" s="5" t="s">
        <v>5</v>
      </c>
      <c r="H26" s="5">
        <v>100</v>
      </c>
      <c r="I26" s="5">
        <v>100</v>
      </c>
      <c r="J26" s="28">
        <f>I26/H26*100</f>
        <v>100</v>
      </c>
      <c r="K26" s="37"/>
      <c r="L26" s="10"/>
    </row>
    <row r="27" spans="1:12" s="9" customFormat="1" ht="29.25" customHeight="1">
      <c r="A27" s="131" t="s">
        <v>286</v>
      </c>
      <c r="B27" s="39" t="s">
        <v>2</v>
      </c>
      <c r="C27" s="52">
        <f>C28</f>
        <v>9218.68</v>
      </c>
      <c r="D27" s="52">
        <f>D28</f>
        <v>9218.36</v>
      </c>
      <c r="E27" s="43">
        <f>D27/C27*100</f>
        <v>99.99652878720164</v>
      </c>
      <c r="F27" s="6" t="s">
        <v>2</v>
      </c>
      <c r="G27" s="6"/>
      <c r="H27" s="6"/>
      <c r="I27" s="6"/>
      <c r="J27" s="42">
        <f>SUM(J28:J32)/5</f>
        <v>101.66666666666666</v>
      </c>
      <c r="K27" s="43">
        <f>J27/E27</f>
        <v>1.016701958555173</v>
      </c>
      <c r="L27" s="6" t="s">
        <v>4</v>
      </c>
    </row>
    <row r="28" spans="1:12" s="9" customFormat="1" ht="27" customHeight="1">
      <c r="A28" s="132"/>
      <c r="B28" s="34" t="s">
        <v>21</v>
      </c>
      <c r="C28" s="4">
        <v>9218.68</v>
      </c>
      <c r="D28" s="4">
        <v>9218.36</v>
      </c>
      <c r="E28" s="35"/>
      <c r="F28" s="24" t="s">
        <v>140</v>
      </c>
      <c r="G28" s="5" t="s">
        <v>7</v>
      </c>
      <c r="H28" s="5">
        <v>12</v>
      </c>
      <c r="I28" s="27">
        <v>13</v>
      </c>
      <c r="J28" s="28">
        <f>I28/H28*100</f>
        <v>108.33333333333333</v>
      </c>
      <c r="K28" s="37"/>
      <c r="L28" s="10"/>
    </row>
    <row r="29" spans="1:12" s="9" customFormat="1" ht="41.25" customHeight="1">
      <c r="A29" s="132"/>
      <c r="B29" s="34"/>
      <c r="C29" s="4"/>
      <c r="D29" s="4"/>
      <c r="E29" s="35"/>
      <c r="F29" s="25" t="s">
        <v>141</v>
      </c>
      <c r="G29" s="5" t="s">
        <v>7</v>
      </c>
      <c r="H29" s="5">
        <v>1</v>
      </c>
      <c r="I29" s="27">
        <v>1</v>
      </c>
      <c r="J29" s="28">
        <f>I29/H29*100</f>
        <v>100</v>
      </c>
      <c r="K29" s="37"/>
      <c r="L29" s="10"/>
    </row>
    <row r="30" spans="1:12" s="9" customFormat="1" ht="30.75" customHeight="1">
      <c r="A30" s="132"/>
      <c r="B30" s="34"/>
      <c r="C30" s="4"/>
      <c r="D30" s="4"/>
      <c r="E30" s="35"/>
      <c r="F30" s="25" t="s">
        <v>142</v>
      </c>
      <c r="G30" s="5" t="s">
        <v>78</v>
      </c>
      <c r="H30" s="5">
        <v>20</v>
      </c>
      <c r="I30" s="27">
        <v>20</v>
      </c>
      <c r="J30" s="28">
        <f>I30/H30*100</f>
        <v>100</v>
      </c>
      <c r="K30" s="37"/>
      <c r="L30" s="10"/>
    </row>
    <row r="31" spans="1:12" s="9" customFormat="1" ht="43.5" customHeight="1">
      <c r="A31" s="132"/>
      <c r="B31" s="34"/>
      <c r="C31" s="4"/>
      <c r="D31" s="4"/>
      <c r="E31" s="35"/>
      <c r="F31" s="25" t="s">
        <v>143</v>
      </c>
      <c r="G31" s="5" t="s">
        <v>78</v>
      </c>
      <c r="H31" s="5">
        <v>6</v>
      </c>
      <c r="I31" s="27">
        <v>6</v>
      </c>
      <c r="J31" s="28">
        <f>I31/H31*100</f>
        <v>100</v>
      </c>
      <c r="K31" s="37"/>
      <c r="L31" s="10"/>
    </row>
    <row r="32" spans="1:12" s="9" customFormat="1" ht="36">
      <c r="A32" s="132"/>
      <c r="B32" s="34"/>
      <c r="C32" s="4"/>
      <c r="D32" s="4"/>
      <c r="E32" s="35"/>
      <c r="F32" s="25" t="s">
        <v>144</v>
      </c>
      <c r="G32" s="5" t="s">
        <v>78</v>
      </c>
      <c r="H32" s="5">
        <v>9</v>
      </c>
      <c r="I32" s="27">
        <v>9</v>
      </c>
      <c r="J32" s="28">
        <f>I32/H32*100</f>
        <v>100</v>
      </c>
      <c r="K32" s="37"/>
      <c r="L32" s="10"/>
    </row>
    <row r="33" spans="1:12" s="2" customFormat="1" ht="24" customHeight="1">
      <c r="A33" s="137" t="s">
        <v>287</v>
      </c>
      <c r="B33" s="52" t="s">
        <v>2</v>
      </c>
      <c r="C33" s="41">
        <f>C34+C35</f>
        <v>593.21</v>
      </c>
      <c r="D33" s="41">
        <f>D34+D35</f>
        <v>593.21</v>
      </c>
      <c r="E33" s="41">
        <f>D33/C33*100</f>
        <v>100</v>
      </c>
      <c r="F33" s="52" t="s">
        <v>2</v>
      </c>
      <c r="G33" s="6"/>
      <c r="H33" s="4"/>
      <c r="I33" s="4"/>
      <c r="J33" s="52">
        <f>(J34+J35+J36+J37+J38+J39+J40+J41+J42+J43+J44+J45)/12</f>
        <v>100</v>
      </c>
      <c r="K33" s="53">
        <f>J33/E33</f>
        <v>1</v>
      </c>
      <c r="L33" s="6" t="s">
        <v>4</v>
      </c>
    </row>
    <row r="34" spans="1:12" s="2" customFormat="1" ht="68.25" customHeight="1">
      <c r="A34" s="137"/>
      <c r="B34" s="34" t="s">
        <v>21</v>
      </c>
      <c r="C34" s="4">
        <v>482.68</v>
      </c>
      <c r="D34" s="4">
        <v>482.68</v>
      </c>
      <c r="E34" s="4">
        <f>D34/C34*100</f>
        <v>100</v>
      </c>
      <c r="F34" s="25" t="s">
        <v>152</v>
      </c>
      <c r="G34" s="34" t="s">
        <v>0</v>
      </c>
      <c r="H34" s="54">
        <v>1855</v>
      </c>
      <c r="I34" s="54">
        <v>1855</v>
      </c>
      <c r="J34" s="4">
        <f aca="true" t="shared" si="1" ref="J34:J45">I34/H34*100</f>
        <v>100</v>
      </c>
      <c r="K34" s="12"/>
      <c r="L34" s="5"/>
    </row>
    <row r="35" spans="1:12" s="2" customFormat="1" ht="72">
      <c r="A35" s="137"/>
      <c r="B35" s="34" t="s">
        <v>10</v>
      </c>
      <c r="C35" s="4">
        <v>110.53</v>
      </c>
      <c r="D35" s="4">
        <v>110.53</v>
      </c>
      <c r="E35" s="4">
        <f>D35/C35*100</f>
        <v>100</v>
      </c>
      <c r="F35" s="25" t="s">
        <v>145</v>
      </c>
      <c r="G35" s="34" t="s">
        <v>5</v>
      </c>
      <c r="H35" s="4">
        <v>0.7</v>
      </c>
      <c r="I35" s="4">
        <v>0.7</v>
      </c>
      <c r="J35" s="4">
        <f t="shared" si="1"/>
        <v>100</v>
      </c>
      <c r="K35" s="12"/>
      <c r="L35" s="5"/>
    </row>
    <row r="36" spans="1:12" s="2" customFormat="1" ht="75.75" customHeight="1">
      <c r="A36" s="137"/>
      <c r="B36" s="34"/>
      <c r="C36" s="4"/>
      <c r="D36" s="4"/>
      <c r="E36" s="46"/>
      <c r="F36" s="25" t="s">
        <v>146</v>
      </c>
      <c r="G36" s="34" t="s">
        <v>5</v>
      </c>
      <c r="H36" s="54">
        <v>20</v>
      </c>
      <c r="I36" s="54">
        <v>20</v>
      </c>
      <c r="J36" s="4">
        <f t="shared" si="1"/>
        <v>100</v>
      </c>
      <c r="K36" s="12"/>
      <c r="L36" s="5"/>
    </row>
    <row r="37" spans="1:12" s="2" customFormat="1" ht="50.25" customHeight="1">
      <c r="A37" s="137"/>
      <c r="B37" s="34"/>
      <c r="C37" s="4"/>
      <c r="D37" s="4"/>
      <c r="E37" s="46"/>
      <c r="F37" s="25" t="s">
        <v>147</v>
      </c>
      <c r="G37" s="34" t="s">
        <v>1</v>
      </c>
      <c r="H37" s="54">
        <v>1</v>
      </c>
      <c r="I37" s="54">
        <v>1</v>
      </c>
      <c r="J37" s="4">
        <f t="shared" si="1"/>
        <v>100</v>
      </c>
      <c r="K37" s="12"/>
      <c r="L37" s="6"/>
    </row>
    <row r="38" spans="1:12" s="2" customFormat="1" ht="72">
      <c r="A38" s="137"/>
      <c r="B38" s="34"/>
      <c r="C38" s="4"/>
      <c r="D38" s="4"/>
      <c r="E38" s="46"/>
      <c r="F38" s="25" t="s">
        <v>148</v>
      </c>
      <c r="G38" s="34" t="s">
        <v>0</v>
      </c>
      <c r="H38" s="54">
        <v>1513</v>
      </c>
      <c r="I38" s="54">
        <v>1513</v>
      </c>
      <c r="J38" s="4">
        <f t="shared" si="1"/>
        <v>100</v>
      </c>
      <c r="K38" s="12"/>
      <c r="L38" s="5"/>
    </row>
    <row r="39" spans="1:12" s="2" customFormat="1" ht="39" customHeight="1">
      <c r="A39" s="137"/>
      <c r="B39" s="12"/>
      <c r="C39" s="4"/>
      <c r="D39" s="55"/>
      <c r="E39" s="12"/>
      <c r="F39" s="25" t="s">
        <v>99</v>
      </c>
      <c r="G39" s="34" t="s">
        <v>1</v>
      </c>
      <c r="H39" s="54">
        <v>49</v>
      </c>
      <c r="I39" s="54">
        <v>49</v>
      </c>
      <c r="J39" s="4">
        <f t="shared" si="1"/>
        <v>100</v>
      </c>
      <c r="K39" s="12"/>
      <c r="L39" s="5"/>
    </row>
    <row r="40" spans="1:13" s="2" customFormat="1" ht="50.25" customHeight="1">
      <c r="A40" s="12"/>
      <c r="B40" s="12"/>
      <c r="C40" s="12"/>
      <c r="D40" s="12"/>
      <c r="E40" s="12"/>
      <c r="F40" s="56" t="s">
        <v>149</v>
      </c>
      <c r="G40" s="34" t="s">
        <v>0</v>
      </c>
      <c r="H40" s="54">
        <v>4</v>
      </c>
      <c r="I40" s="54">
        <v>4</v>
      </c>
      <c r="J40" s="54">
        <f t="shared" si="1"/>
        <v>100</v>
      </c>
      <c r="K40" s="54"/>
      <c r="L40" s="5"/>
      <c r="M40" s="14"/>
    </row>
    <row r="41" spans="1:13" s="2" customFormat="1" ht="64.5" customHeight="1">
      <c r="A41" s="12"/>
      <c r="B41" s="12"/>
      <c r="C41" s="12"/>
      <c r="D41" s="12"/>
      <c r="E41" s="12"/>
      <c r="F41" s="56" t="s">
        <v>150</v>
      </c>
      <c r="G41" s="34" t="s">
        <v>1</v>
      </c>
      <c r="H41" s="54">
        <v>4</v>
      </c>
      <c r="I41" s="54">
        <v>4</v>
      </c>
      <c r="J41" s="54">
        <f t="shared" si="1"/>
        <v>100</v>
      </c>
      <c r="K41" s="54"/>
      <c r="L41" s="5"/>
      <c r="M41" s="16"/>
    </row>
    <row r="42" spans="1:13" s="2" customFormat="1" ht="73.5" customHeight="1">
      <c r="A42" s="12"/>
      <c r="B42" s="12"/>
      <c r="C42" s="12"/>
      <c r="D42" s="12"/>
      <c r="E42" s="12"/>
      <c r="F42" s="56" t="s">
        <v>151</v>
      </c>
      <c r="G42" s="34" t="s">
        <v>0</v>
      </c>
      <c r="H42" s="54">
        <v>10</v>
      </c>
      <c r="I42" s="54">
        <v>10</v>
      </c>
      <c r="J42" s="54">
        <f t="shared" si="1"/>
        <v>100</v>
      </c>
      <c r="K42" s="54"/>
      <c r="L42" s="5"/>
      <c r="M42" s="16"/>
    </row>
    <row r="43" spans="1:13" s="2" customFormat="1" ht="59.25" customHeight="1">
      <c r="A43" s="12"/>
      <c r="B43" s="12"/>
      <c r="C43" s="12"/>
      <c r="D43" s="12"/>
      <c r="E43" s="12"/>
      <c r="F43" s="56" t="s">
        <v>153</v>
      </c>
      <c r="G43" s="34" t="s">
        <v>1</v>
      </c>
      <c r="H43" s="54">
        <v>1</v>
      </c>
      <c r="I43" s="54">
        <v>1</v>
      </c>
      <c r="J43" s="54">
        <f t="shared" si="1"/>
        <v>100</v>
      </c>
      <c r="K43" s="54"/>
      <c r="L43" s="5"/>
      <c r="M43" s="16"/>
    </row>
    <row r="44" spans="1:13" s="2" customFormat="1" ht="30.75" customHeight="1">
      <c r="A44" s="12"/>
      <c r="B44" s="12"/>
      <c r="C44" s="12"/>
      <c r="D44" s="12"/>
      <c r="E44" s="12"/>
      <c r="F44" s="56" t="s">
        <v>154</v>
      </c>
      <c r="G44" s="34" t="s">
        <v>0</v>
      </c>
      <c r="H44" s="54">
        <v>75</v>
      </c>
      <c r="I44" s="54">
        <v>75</v>
      </c>
      <c r="J44" s="54">
        <f t="shared" si="1"/>
        <v>100</v>
      </c>
      <c r="K44" s="54"/>
      <c r="L44" s="5"/>
      <c r="M44" s="16"/>
    </row>
    <row r="45" spans="1:12" s="2" customFormat="1" ht="60.75" customHeight="1">
      <c r="A45" s="12"/>
      <c r="B45" s="12"/>
      <c r="C45" s="12"/>
      <c r="D45" s="12"/>
      <c r="E45" s="12"/>
      <c r="F45" s="57" t="s">
        <v>155</v>
      </c>
      <c r="G45" s="34" t="s">
        <v>0</v>
      </c>
      <c r="H45" s="54">
        <v>2822</v>
      </c>
      <c r="I45" s="54">
        <v>2822</v>
      </c>
      <c r="J45" s="54">
        <f t="shared" si="1"/>
        <v>100</v>
      </c>
      <c r="K45" s="54"/>
      <c r="L45" s="6"/>
    </row>
    <row r="46" spans="1:12" s="2" customFormat="1" ht="26.25" customHeight="1">
      <c r="A46" s="139" t="s">
        <v>25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1"/>
    </row>
    <row r="47" spans="1:14" s="2" customFormat="1" ht="36" customHeight="1">
      <c r="A47" s="131" t="s">
        <v>156</v>
      </c>
      <c r="B47" s="52" t="s">
        <v>2</v>
      </c>
      <c r="C47" s="41">
        <f>C48</f>
        <v>8671.67</v>
      </c>
      <c r="D47" s="41">
        <f>D48</f>
        <v>7971.49</v>
      </c>
      <c r="E47" s="41">
        <f>+D47/C47*100</f>
        <v>91.9256613777969</v>
      </c>
      <c r="F47" s="52" t="s">
        <v>2</v>
      </c>
      <c r="G47" s="6"/>
      <c r="H47" s="58"/>
      <c r="I47" s="39"/>
      <c r="J47" s="52">
        <f>SUM(J48:J49)/2</f>
        <v>100</v>
      </c>
      <c r="K47" s="53">
        <f>J47/E47</f>
        <v>1.0878355238481137</v>
      </c>
      <c r="L47" s="6" t="s">
        <v>22</v>
      </c>
      <c r="N47" s="1"/>
    </row>
    <row r="48" spans="1:14" s="2" customFormat="1" ht="33.75" customHeight="1">
      <c r="A48" s="132"/>
      <c r="B48" s="34" t="s">
        <v>21</v>
      </c>
      <c r="C48" s="4">
        <v>8671.67</v>
      </c>
      <c r="D48" s="4">
        <v>7971.49</v>
      </c>
      <c r="E48" s="4">
        <f>D48/C48*100</f>
        <v>91.9256613777969</v>
      </c>
      <c r="F48" s="25" t="s">
        <v>157</v>
      </c>
      <c r="G48" s="34" t="s">
        <v>7</v>
      </c>
      <c r="H48" s="34">
        <v>0.34</v>
      </c>
      <c r="I48" s="34">
        <v>0.34</v>
      </c>
      <c r="J48" s="4">
        <f>(I48/H48)*100</f>
        <v>100</v>
      </c>
      <c r="K48" s="34"/>
      <c r="L48" s="6"/>
      <c r="N48" s="1"/>
    </row>
    <row r="49" spans="1:14" s="2" customFormat="1" ht="42.75" customHeight="1">
      <c r="A49" s="138"/>
      <c r="B49" s="34"/>
      <c r="C49" s="4"/>
      <c r="D49" s="4"/>
      <c r="E49" s="4"/>
      <c r="F49" s="25" t="s">
        <v>158</v>
      </c>
      <c r="G49" s="5" t="s">
        <v>7</v>
      </c>
      <c r="H49" s="59">
        <v>9</v>
      </c>
      <c r="I49" s="34">
        <v>9</v>
      </c>
      <c r="J49" s="4">
        <f>(I49/H49)*100</f>
        <v>100</v>
      </c>
      <c r="K49" s="34"/>
      <c r="L49" s="5"/>
      <c r="N49" s="1"/>
    </row>
    <row r="50" spans="1:14" s="2" customFormat="1" ht="25.5" customHeight="1">
      <c r="A50" s="131" t="s">
        <v>159</v>
      </c>
      <c r="B50" s="52" t="s">
        <v>2</v>
      </c>
      <c r="C50" s="41">
        <f>C51+C52</f>
        <v>18958.83</v>
      </c>
      <c r="D50" s="41">
        <f>D51+D52</f>
        <v>18827.97</v>
      </c>
      <c r="E50" s="41">
        <f>+D50/C50*100</f>
        <v>99.30976753312308</v>
      </c>
      <c r="F50" s="52" t="s">
        <v>2</v>
      </c>
      <c r="G50" s="6"/>
      <c r="H50" s="58"/>
      <c r="I50" s="39"/>
      <c r="J50" s="52">
        <f>(J51+J52+J53+J54+J55)/5</f>
        <v>100</v>
      </c>
      <c r="K50" s="53">
        <f>J50/E50</f>
        <v>1.0069502978812905</v>
      </c>
      <c r="L50" s="6" t="s">
        <v>22</v>
      </c>
      <c r="N50" s="1"/>
    </row>
    <row r="51" spans="1:14" s="2" customFormat="1" ht="18.75" customHeight="1">
      <c r="A51" s="132"/>
      <c r="B51" s="34" t="s">
        <v>21</v>
      </c>
      <c r="C51" s="4">
        <v>18958.83</v>
      </c>
      <c r="D51" s="4">
        <v>18827.97</v>
      </c>
      <c r="E51" s="4">
        <f>D51/C51*100</f>
        <v>99.30976753312308</v>
      </c>
      <c r="F51" s="60" t="s">
        <v>77</v>
      </c>
      <c r="G51" s="34" t="s">
        <v>7</v>
      </c>
      <c r="H51" s="34">
        <v>40</v>
      </c>
      <c r="I51" s="34">
        <v>40</v>
      </c>
      <c r="J51" s="4">
        <f>I51/H51*100</f>
        <v>100</v>
      </c>
      <c r="K51" s="34"/>
      <c r="L51" s="5"/>
      <c r="N51" s="1"/>
    </row>
    <row r="52" spans="1:14" s="2" customFormat="1" ht="24.75" customHeight="1">
      <c r="A52" s="132"/>
      <c r="B52" s="4"/>
      <c r="C52" s="4"/>
      <c r="D52" s="4"/>
      <c r="E52" s="4"/>
      <c r="F52" s="25" t="s">
        <v>107</v>
      </c>
      <c r="G52" s="34" t="s">
        <v>79</v>
      </c>
      <c r="H52" s="34">
        <v>2229.6</v>
      </c>
      <c r="I52" s="34">
        <v>2229.6</v>
      </c>
      <c r="J52" s="4">
        <f>I52/H52*100</f>
        <v>100</v>
      </c>
      <c r="K52" s="34"/>
      <c r="L52" s="6"/>
      <c r="N52" s="1"/>
    </row>
    <row r="53" spans="1:14" s="2" customFormat="1" ht="19.5" customHeight="1">
      <c r="A53" s="132"/>
      <c r="B53" s="34"/>
      <c r="C53" s="4"/>
      <c r="D53" s="4"/>
      <c r="E53" s="4"/>
      <c r="F53" s="25" t="s">
        <v>108</v>
      </c>
      <c r="G53" s="34" t="s">
        <v>79</v>
      </c>
      <c r="H53" s="34">
        <v>21080</v>
      </c>
      <c r="I53" s="34">
        <v>21080</v>
      </c>
      <c r="J53" s="4">
        <f>I53/H53*100</f>
        <v>100</v>
      </c>
      <c r="K53" s="34"/>
      <c r="L53" s="5"/>
      <c r="N53" s="1"/>
    </row>
    <row r="54" spans="1:14" s="2" customFormat="1" ht="38.25" customHeight="1">
      <c r="A54" s="132"/>
      <c r="B54" s="12"/>
      <c r="C54" s="34"/>
      <c r="D54" s="34"/>
      <c r="E54" s="61"/>
      <c r="F54" s="25" t="s">
        <v>160</v>
      </c>
      <c r="G54" s="34" t="s">
        <v>80</v>
      </c>
      <c r="H54" s="34">
        <v>4.543</v>
      </c>
      <c r="I54" s="34">
        <v>4.543</v>
      </c>
      <c r="J54" s="4">
        <f>I54/H54*100</f>
        <v>100</v>
      </c>
      <c r="K54" s="34"/>
      <c r="L54" s="5"/>
      <c r="N54" s="1"/>
    </row>
    <row r="55" spans="1:14" s="2" customFormat="1" ht="16.5" customHeight="1">
      <c r="A55" s="132"/>
      <c r="B55" s="12"/>
      <c r="C55" s="34"/>
      <c r="D55" s="34"/>
      <c r="E55" s="61"/>
      <c r="F55" s="25" t="s">
        <v>253</v>
      </c>
      <c r="G55" s="34" t="s">
        <v>80</v>
      </c>
      <c r="H55" s="34">
        <v>0.04</v>
      </c>
      <c r="I55" s="34">
        <v>0.04</v>
      </c>
      <c r="J55" s="4">
        <f>I55/H55*100</f>
        <v>100</v>
      </c>
      <c r="K55" s="34"/>
      <c r="L55" s="5"/>
      <c r="N55" s="1"/>
    </row>
    <row r="56" spans="1:14" s="2" customFormat="1" ht="22.5" customHeight="1">
      <c r="A56" s="137" t="s">
        <v>116</v>
      </c>
      <c r="B56" s="52" t="s">
        <v>2</v>
      </c>
      <c r="C56" s="41">
        <f>SUM(C57:C60)</f>
        <v>28767.11</v>
      </c>
      <c r="D56" s="41">
        <f>SUM(D57:D60)</f>
        <v>27897.960000000003</v>
      </c>
      <c r="E56" s="41">
        <f>D56/C56*100</f>
        <v>96.97866765205126</v>
      </c>
      <c r="F56" s="52" t="s">
        <v>2</v>
      </c>
      <c r="G56" s="6"/>
      <c r="H56" s="58"/>
      <c r="I56" s="39"/>
      <c r="J56" s="52">
        <f>SUM(J57:J63)/7</f>
        <v>100</v>
      </c>
      <c r="K56" s="53">
        <f>J56/E56</f>
        <v>1.031154607720421</v>
      </c>
      <c r="L56" s="6" t="s">
        <v>22</v>
      </c>
      <c r="N56" s="1"/>
    </row>
    <row r="57" spans="1:14" s="2" customFormat="1" ht="27" customHeight="1">
      <c r="A57" s="137"/>
      <c r="B57" s="101" t="s">
        <v>21</v>
      </c>
      <c r="C57" s="101">
        <v>4080.71</v>
      </c>
      <c r="D57" s="101">
        <v>3850.06</v>
      </c>
      <c r="E57" s="102">
        <f>D57/C57*100</f>
        <v>94.34779731958409</v>
      </c>
      <c r="F57" s="62" t="s">
        <v>117</v>
      </c>
      <c r="G57" s="5" t="s">
        <v>118</v>
      </c>
      <c r="H57" s="4">
        <v>2.38</v>
      </c>
      <c r="I57" s="34">
        <v>2.38</v>
      </c>
      <c r="J57" s="4">
        <f>I57/H57*100</f>
        <v>100</v>
      </c>
      <c r="K57" s="46"/>
      <c r="L57" s="5"/>
      <c r="N57" s="1"/>
    </row>
    <row r="58" spans="1:14" s="2" customFormat="1" ht="27" customHeight="1">
      <c r="A58" s="143"/>
      <c r="B58" s="4" t="s">
        <v>10</v>
      </c>
      <c r="C58" s="4">
        <v>19812.56</v>
      </c>
      <c r="D58" s="4">
        <v>19174.06</v>
      </c>
      <c r="E58" s="41">
        <f>D58/C58*100</f>
        <v>96.77729682585189</v>
      </c>
      <c r="F58" s="26" t="s">
        <v>119</v>
      </c>
      <c r="G58" s="104" t="s">
        <v>80</v>
      </c>
      <c r="H58" s="63">
        <v>1.799</v>
      </c>
      <c r="I58" s="63">
        <v>1.799</v>
      </c>
      <c r="J58" s="101">
        <v>100</v>
      </c>
      <c r="K58" s="34"/>
      <c r="L58" s="5"/>
      <c r="N58" s="1"/>
    </row>
    <row r="59" spans="1:12" s="14" customFormat="1" ht="26.25" customHeight="1">
      <c r="A59" s="143"/>
      <c r="B59" s="4" t="s">
        <v>9</v>
      </c>
      <c r="C59" s="4">
        <v>321.64</v>
      </c>
      <c r="D59" s="4">
        <v>321.64</v>
      </c>
      <c r="E59" s="41">
        <f>D59/C59*100</f>
        <v>100</v>
      </c>
      <c r="F59" s="25" t="s">
        <v>120</v>
      </c>
      <c r="G59" s="34" t="s">
        <v>80</v>
      </c>
      <c r="H59" s="34">
        <v>6.8</v>
      </c>
      <c r="I59" s="34">
        <v>6.8</v>
      </c>
      <c r="J59" s="4">
        <f>(I59/H59)*100</f>
        <v>100</v>
      </c>
      <c r="K59" s="34"/>
      <c r="L59" s="5"/>
    </row>
    <row r="60" spans="1:12" s="14" customFormat="1" ht="27" customHeight="1">
      <c r="A60" s="143"/>
      <c r="B60" s="4" t="s">
        <v>254</v>
      </c>
      <c r="C60" s="4">
        <v>4552.2</v>
      </c>
      <c r="D60" s="4">
        <v>4552.2</v>
      </c>
      <c r="E60" s="41">
        <f>D60/C60*100</f>
        <v>100</v>
      </c>
      <c r="F60" s="25" t="s">
        <v>121</v>
      </c>
      <c r="G60" s="34" t="s">
        <v>72</v>
      </c>
      <c r="H60" s="34">
        <v>1</v>
      </c>
      <c r="I60" s="34">
        <v>1</v>
      </c>
      <c r="J60" s="4">
        <f>(I60/H60)*100</f>
        <v>100</v>
      </c>
      <c r="K60" s="34"/>
      <c r="L60" s="6"/>
    </row>
    <row r="61" spans="1:12" s="14" customFormat="1" ht="19.5" customHeight="1">
      <c r="A61" s="143"/>
      <c r="B61" s="12"/>
      <c r="C61" s="61"/>
      <c r="D61" s="61"/>
      <c r="E61" s="12"/>
      <c r="F61" s="25" t="s">
        <v>122</v>
      </c>
      <c r="G61" s="34" t="s">
        <v>124</v>
      </c>
      <c r="H61" s="34">
        <v>2.264</v>
      </c>
      <c r="I61" s="34">
        <v>2.264</v>
      </c>
      <c r="J61" s="4">
        <f>(I61/H61)*100</f>
        <v>100</v>
      </c>
      <c r="K61" s="34"/>
      <c r="L61" s="5"/>
    </row>
    <row r="62" spans="1:12" ht="26.25" customHeight="1">
      <c r="A62" s="143"/>
      <c r="B62" s="12"/>
      <c r="C62" s="4"/>
      <c r="D62" s="4"/>
      <c r="E62" s="61"/>
      <c r="F62" s="25" t="s">
        <v>123</v>
      </c>
      <c r="G62" s="34" t="s">
        <v>79</v>
      </c>
      <c r="H62" s="34">
        <v>25.74</v>
      </c>
      <c r="I62" s="34">
        <v>25.74</v>
      </c>
      <c r="J62" s="4">
        <f>(I62/H62)*100</f>
        <v>100</v>
      </c>
      <c r="K62" s="34"/>
      <c r="L62" s="41"/>
    </row>
    <row r="63" spans="1:12" ht="26.25" customHeight="1">
      <c r="A63" s="103"/>
      <c r="B63" s="12"/>
      <c r="C63" s="4"/>
      <c r="D63" s="4"/>
      <c r="E63" s="61"/>
      <c r="F63" s="25" t="s">
        <v>243</v>
      </c>
      <c r="G63" s="34" t="s">
        <v>187</v>
      </c>
      <c r="H63" s="34">
        <v>231</v>
      </c>
      <c r="I63" s="34">
        <v>231</v>
      </c>
      <c r="J63" s="4">
        <f>(I63/H63)*100</f>
        <v>100</v>
      </c>
      <c r="K63" s="34"/>
      <c r="L63" s="41"/>
    </row>
    <row r="64" spans="1:12" ht="24.75" customHeight="1">
      <c r="A64" s="131" t="s">
        <v>98</v>
      </c>
      <c r="B64" s="52" t="s">
        <v>2</v>
      </c>
      <c r="C64" s="41">
        <v>22472.15</v>
      </c>
      <c r="D64" s="41">
        <v>21603</v>
      </c>
      <c r="E64" s="41">
        <f>D64/C64*100</f>
        <v>96.13232378744357</v>
      </c>
      <c r="F64" s="52" t="s">
        <v>2</v>
      </c>
      <c r="G64" s="34"/>
      <c r="H64" s="34"/>
      <c r="I64" s="34"/>
      <c r="J64" s="52">
        <f>(J65+J66+J67)/3</f>
        <v>100</v>
      </c>
      <c r="K64" s="53">
        <f>J64/E64</f>
        <v>1.040232838031755</v>
      </c>
      <c r="L64" s="41" t="s">
        <v>22</v>
      </c>
    </row>
    <row r="65" spans="1:12" ht="26.25" customHeight="1">
      <c r="A65" s="132"/>
      <c r="B65" s="4" t="s">
        <v>21</v>
      </c>
      <c r="C65" s="4">
        <v>2924.35</v>
      </c>
      <c r="D65" s="4">
        <v>2693.7</v>
      </c>
      <c r="E65" s="45">
        <f>D65/C65*100</f>
        <v>92.11277719835176</v>
      </c>
      <c r="F65" s="64" t="s">
        <v>126</v>
      </c>
      <c r="G65" s="34" t="s">
        <v>80</v>
      </c>
      <c r="H65" s="34">
        <v>1.799</v>
      </c>
      <c r="I65" s="34">
        <v>1.799</v>
      </c>
      <c r="J65" s="4">
        <f>(I65/H65)*100</f>
        <v>100</v>
      </c>
      <c r="K65" s="34"/>
      <c r="L65" s="45"/>
    </row>
    <row r="66" spans="1:12" ht="27" customHeight="1">
      <c r="A66" s="132"/>
      <c r="B66" s="4" t="s">
        <v>10</v>
      </c>
      <c r="C66" s="4">
        <v>19547.8</v>
      </c>
      <c r="D66" s="4">
        <v>18909.3</v>
      </c>
      <c r="E66" s="45">
        <f>D66/C66*100</f>
        <v>96.73364777622034</v>
      </c>
      <c r="F66" s="64" t="s">
        <v>125</v>
      </c>
      <c r="G66" s="34" t="s">
        <v>1</v>
      </c>
      <c r="H66" s="34">
        <v>6.8</v>
      </c>
      <c r="I66" s="34">
        <v>6.8</v>
      </c>
      <c r="J66" s="4">
        <f>(I66/H66)*100</f>
        <v>100</v>
      </c>
      <c r="K66" s="34"/>
      <c r="L66" s="45"/>
    </row>
    <row r="67" spans="1:12" ht="27" customHeight="1">
      <c r="A67" s="93"/>
      <c r="B67" s="84"/>
      <c r="C67" s="84"/>
      <c r="D67" s="84"/>
      <c r="E67" s="86"/>
      <c r="F67" s="25" t="s">
        <v>244</v>
      </c>
      <c r="G67" s="34" t="s">
        <v>187</v>
      </c>
      <c r="H67" s="34">
        <v>231</v>
      </c>
      <c r="I67" s="34">
        <v>231</v>
      </c>
      <c r="J67" s="4">
        <f>(I67/H67)*100</f>
        <v>100</v>
      </c>
      <c r="K67" s="34"/>
      <c r="L67" s="45"/>
    </row>
    <row r="68" spans="1:12" ht="26.25" customHeight="1">
      <c r="A68" s="131" t="s">
        <v>97</v>
      </c>
      <c r="B68" s="52" t="s">
        <v>2</v>
      </c>
      <c r="C68" s="41">
        <f>C69+C70+C71+C72</f>
        <v>5494.96</v>
      </c>
      <c r="D68" s="41">
        <f>D69+D70+D71+D72</f>
        <v>5494.96</v>
      </c>
      <c r="E68" s="41">
        <f>D68/C68*100</f>
        <v>100</v>
      </c>
      <c r="F68" s="52" t="s">
        <v>2</v>
      </c>
      <c r="G68" s="34"/>
      <c r="H68" s="34"/>
      <c r="I68" s="34"/>
      <c r="J68" s="52">
        <f>J69/1</f>
        <v>100</v>
      </c>
      <c r="K68" s="53">
        <f>J68/E68</f>
        <v>1</v>
      </c>
      <c r="L68" s="41" t="s">
        <v>4</v>
      </c>
    </row>
    <row r="69" spans="1:12" ht="36" customHeight="1">
      <c r="A69" s="132"/>
      <c r="B69" s="4" t="s">
        <v>21</v>
      </c>
      <c r="C69" s="45">
        <v>356.36</v>
      </c>
      <c r="D69" s="45">
        <v>356.36</v>
      </c>
      <c r="E69" s="45">
        <f>+D69/C69*100</f>
        <v>100</v>
      </c>
      <c r="F69" s="25" t="s">
        <v>127</v>
      </c>
      <c r="G69" s="34" t="s">
        <v>1</v>
      </c>
      <c r="H69" s="34">
        <v>1</v>
      </c>
      <c r="I69" s="34">
        <v>1</v>
      </c>
      <c r="J69" s="4">
        <f>(I69/H69)*100</f>
        <v>100</v>
      </c>
      <c r="K69" s="34"/>
      <c r="L69" s="105"/>
    </row>
    <row r="70" spans="1:12" ht="36" customHeight="1">
      <c r="A70" s="80"/>
      <c r="B70" s="4" t="s">
        <v>9</v>
      </c>
      <c r="C70" s="45">
        <v>321.64</v>
      </c>
      <c r="D70" s="45">
        <v>321.64</v>
      </c>
      <c r="E70" s="45">
        <f>+D70/C70*100</f>
        <v>100</v>
      </c>
      <c r="F70" s="25"/>
      <c r="G70" s="34"/>
      <c r="H70" s="34"/>
      <c r="I70" s="34"/>
      <c r="J70" s="4"/>
      <c r="K70" s="34"/>
      <c r="L70" s="105"/>
    </row>
    <row r="71" spans="1:12" ht="36" customHeight="1">
      <c r="A71" s="80"/>
      <c r="B71" s="4" t="s">
        <v>10</v>
      </c>
      <c r="C71" s="4">
        <v>264.76</v>
      </c>
      <c r="D71" s="4">
        <v>264.76</v>
      </c>
      <c r="E71" s="45">
        <f>D71/C71*100</f>
        <v>100</v>
      </c>
      <c r="F71" s="25"/>
      <c r="G71" s="34"/>
      <c r="H71" s="34"/>
      <c r="I71" s="34"/>
      <c r="J71" s="4"/>
      <c r="K71" s="34"/>
      <c r="L71" s="105"/>
    </row>
    <row r="72" spans="1:12" ht="36" customHeight="1">
      <c r="A72" s="80"/>
      <c r="B72" s="4" t="s">
        <v>254</v>
      </c>
      <c r="C72" s="4">
        <v>4552.2</v>
      </c>
      <c r="D72" s="4">
        <v>4552.2</v>
      </c>
      <c r="E72" s="45">
        <f>D72/C72*100</f>
        <v>100</v>
      </c>
      <c r="F72" s="25"/>
      <c r="G72" s="34"/>
      <c r="H72" s="34"/>
      <c r="I72" s="34"/>
      <c r="J72" s="4"/>
      <c r="K72" s="34"/>
      <c r="L72" s="105"/>
    </row>
    <row r="73" spans="1:12" ht="29.25" customHeight="1">
      <c r="A73" s="131" t="s">
        <v>128</v>
      </c>
      <c r="B73" s="52" t="s">
        <v>2</v>
      </c>
      <c r="C73" s="41">
        <v>800</v>
      </c>
      <c r="D73" s="41">
        <v>800</v>
      </c>
      <c r="E73" s="41">
        <f>D73/C73*100</f>
        <v>100</v>
      </c>
      <c r="F73" s="52" t="s">
        <v>2</v>
      </c>
      <c r="G73" s="34"/>
      <c r="H73" s="34"/>
      <c r="I73" s="34"/>
      <c r="J73" s="52">
        <f>(J74+J75+J76)/3</f>
        <v>100</v>
      </c>
      <c r="K73" s="41">
        <f>J73/E73</f>
        <v>1</v>
      </c>
      <c r="L73" s="41" t="s">
        <v>4</v>
      </c>
    </row>
    <row r="74" spans="1:12" ht="27" customHeight="1">
      <c r="A74" s="132"/>
      <c r="B74" s="4" t="s">
        <v>21</v>
      </c>
      <c r="C74" s="45">
        <v>800</v>
      </c>
      <c r="D74" s="45">
        <v>800</v>
      </c>
      <c r="E74" s="45">
        <f>+D74/C74*100</f>
        <v>100</v>
      </c>
      <c r="F74" s="25" t="s">
        <v>117</v>
      </c>
      <c r="G74" s="34" t="s">
        <v>118</v>
      </c>
      <c r="H74" s="34">
        <v>2.38</v>
      </c>
      <c r="I74" s="34">
        <v>2.38</v>
      </c>
      <c r="J74" s="4">
        <f>I74/H74*100</f>
        <v>100</v>
      </c>
      <c r="K74" s="34"/>
      <c r="L74" s="45"/>
    </row>
    <row r="75" spans="1:12" ht="18.75" customHeight="1">
      <c r="A75" s="132"/>
      <c r="B75" s="4"/>
      <c r="C75" s="4"/>
      <c r="D75" s="4"/>
      <c r="E75" s="45"/>
      <c r="F75" s="25" t="s">
        <v>129</v>
      </c>
      <c r="G75" s="34" t="s">
        <v>124</v>
      </c>
      <c r="H75" s="34">
        <v>2.264</v>
      </c>
      <c r="I75" s="34">
        <v>2.264</v>
      </c>
      <c r="J75" s="4">
        <f>(I75/H75)*100</f>
        <v>100</v>
      </c>
      <c r="K75" s="34"/>
      <c r="L75" s="45"/>
    </row>
    <row r="76" spans="1:12" ht="27" customHeight="1">
      <c r="A76" s="138"/>
      <c r="B76" s="4"/>
      <c r="C76" s="4"/>
      <c r="D76" s="4"/>
      <c r="E76" s="45"/>
      <c r="F76" s="25" t="s">
        <v>130</v>
      </c>
      <c r="G76" s="34" t="s">
        <v>79</v>
      </c>
      <c r="H76" s="34">
        <v>25.74</v>
      </c>
      <c r="I76" s="34">
        <v>25.74</v>
      </c>
      <c r="J76" s="4">
        <f>(I76/H76)*100</f>
        <v>100</v>
      </c>
      <c r="K76" s="34"/>
      <c r="L76" s="45"/>
    </row>
    <row r="77" spans="1:12" ht="27.75" customHeight="1">
      <c r="A77" s="131" t="s">
        <v>110</v>
      </c>
      <c r="B77" s="52" t="s">
        <v>2</v>
      </c>
      <c r="C77" s="41">
        <f>C78</f>
        <v>1610.29</v>
      </c>
      <c r="D77" s="41">
        <f>D78</f>
        <v>1609.52</v>
      </c>
      <c r="E77" s="41">
        <f>+D77/C77*100</f>
        <v>99.95218252612884</v>
      </c>
      <c r="F77" s="52" t="s">
        <v>2</v>
      </c>
      <c r="G77" s="6"/>
      <c r="H77" s="52"/>
      <c r="I77" s="52"/>
      <c r="J77" s="52">
        <f>(J78+J79+J80)/3</f>
        <v>100</v>
      </c>
      <c r="K77" s="52">
        <f>J77/E77</f>
        <v>1.0004784034991798</v>
      </c>
      <c r="L77" s="6" t="s">
        <v>4</v>
      </c>
    </row>
    <row r="78" spans="1:12" ht="27" customHeight="1">
      <c r="A78" s="154"/>
      <c r="B78" s="34" t="s">
        <v>21</v>
      </c>
      <c r="C78" s="4">
        <v>1610.29</v>
      </c>
      <c r="D78" s="4">
        <v>1609.52</v>
      </c>
      <c r="E78" s="4">
        <f>D78/C78*100</f>
        <v>99.95218252612884</v>
      </c>
      <c r="F78" s="25" t="s">
        <v>112</v>
      </c>
      <c r="G78" s="34" t="s">
        <v>5</v>
      </c>
      <c r="H78" s="4">
        <v>65</v>
      </c>
      <c r="I78" s="4">
        <v>65</v>
      </c>
      <c r="J78" s="4">
        <f>I78/H78*100</f>
        <v>100</v>
      </c>
      <c r="K78" s="4"/>
      <c r="L78" s="45"/>
    </row>
    <row r="79" spans="1:12" ht="27" customHeight="1">
      <c r="A79" s="154"/>
      <c r="B79" s="34"/>
      <c r="C79" s="46"/>
      <c r="D79" s="46"/>
      <c r="E79" s="4"/>
      <c r="F79" s="25" t="s">
        <v>111</v>
      </c>
      <c r="G79" s="34" t="s">
        <v>31</v>
      </c>
      <c r="H79" s="4">
        <v>5017</v>
      </c>
      <c r="I79" s="4">
        <v>5017</v>
      </c>
      <c r="J79" s="4">
        <f>I79/H79*100</f>
        <v>100</v>
      </c>
      <c r="K79" s="4"/>
      <c r="L79" s="45"/>
    </row>
    <row r="80" spans="1:12" ht="22.5" customHeight="1">
      <c r="A80" s="155"/>
      <c r="B80" s="12"/>
      <c r="C80" s="34"/>
      <c r="D80" s="34"/>
      <c r="E80" s="61"/>
      <c r="F80" s="25" t="s">
        <v>73</v>
      </c>
      <c r="G80" s="34" t="s">
        <v>7</v>
      </c>
      <c r="H80" s="4">
        <v>3</v>
      </c>
      <c r="I80" s="4">
        <v>3</v>
      </c>
      <c r="J80" s="4">
        <f>I80/H80*100</f>
        <v>100</v>
      </c>
      <c r="K80" s="4"/>
      <c r="L80" s="45"/>
    </row>
    <row r="81" spans="1:12" ht="19.5" customHeight="1">
      <c r="A81" s="137" t="s">
        <v>288</v>
      </c>
      <c r="B81" s="52" t="s">
        <v>2</v>
      </c>
      <c r="C81" s="41">
        <v>17676.93</v>
      </c>
      <c r="D81" s="41">
        <v>17674.77</v>
      </c>
      <c r="E81" s="41">
        <f>+D81/C81*100</f>
        <v>99.9877806836368</v>
      </c>
      <c r="F81" s="6" t="s">
        <v>2</v>
      </c>
      <c r="G81" s="34"/>
      <c r="H81" s="4"/>
      <c r="I81" s="4"/>
      <c r="J81" s="52">
        <f>SUM(J82:J87)/6</f>
        <v>141.45954171142142</v>
      </c>
      <c r="K81" s="52">
        <f>J81/E81</f>
        <v>1.4147682921276357</v>
      </c>
      <c r="L81" s="6" t="s">
        <v>3</v>
      </c>
    </row>
    <row r="82" spans="1:12" ht="36">
      <c r="A82" s="137"/>
      <c r="B82" s="34" t="s">
        <v>21</v>
      </c>
      <c r="C82" s="4">
        <v>13699.77</v>
      </c>
      <c r="D82" s="4">
        <v>13697.6</v>
      </c>
      <c r="E82" s="4">
        <f>D82/C82*100</f>
        <v>99.98416031801993</v>
      </c>
      <c r="F82" s="25" t="s">
        <v>113</v>
      </c>
      <c r="G82" s="34" t="s">
        <v>5</v>
      </c>
      <c r="H82" s="4">
        <v>98</v>
      </c>
      <c r="I82" s="4">
        <v>99.98</v>
      </c>
      <c r="J82" s="4">
        <f aca="true" t="shared" si="2" ref="J82:J87">I82/H82*100</f>
        <v>102.02040816326532</v>
      </c>
      <c r="K82" s="4"/>
      <c r="L82" s="18"/>
    </row>
    <row r="83" spans="1:12" ht="75" customHeight="1">
      <c r="A83" s="137"/>
      <c r="B83" s="4" t="s">
        <v>10</v>
      </c>
      <c r="C83" s="15">
        <v>3977.17</v>
      </c>
      <c r="D83" s="15">
        <v>3977.17</v>
      </c>
      <c r="E83" s="4">
        <f>D83/C83*100</f>
        <v>100</v>
      </c>
      <c r="F83" s="47" t="s">
        <v>114</v>
      </c>
      <c r="G83" s="17" t="s">
        <v>5</v>
      </c>
      <c r="H83" s="15">
        <v>95</v>
      </c>
      <c r="I83" s="15">
        <v>99.5</v>
      </c>
      <c r="J83" s="15">
        <f t="shared" si="2"/>
        <v>104.73684210526315</v>
      </c>
      <c r="K83" s="15"/>
      <c r="L83" s="6"/>
    </row>
    <row r="84" spans="1:12" ht="36">
      <c r="A84" s="137"/>
      <c r="B84" s="34"/>
      <c r="C84" s="4"/>
      <c r="D84" s="4"/>
      <c r="E84" s="4"/>
      <c r="F84" s="25" t="s">
        <v>115</v>
      </c>
      <c r="G84" s="34" t="s">
        <v>5</v>
      </c>
      <c r="H84" s="4">
        <v>5</v>
      </c>
      <c r="I84" s="4">
        <v>17.1</v>
      </c>
      <c r="J84" s="4">
        <f t="shared" si="2"/>
        <v>342.00000000000006</v>
      </c>
      <c r="K84" s="4"/>
      <c r="L84" s="6"/>
    </row>
    <row r="85" spans="1:12" ht="36">
      <c r="A85" s="137"/>
      <c r="B85" s="34"/>
      <c r="C85" s="4"/>
      <c r="D85" s="4"/>
      <c r="E85" s="4"/>
      <c r="F85" s="25" t="s">
        <v>276</v>
      </c>
      <c r="G85" s="34" t="s">
        <v>1</v>
      </c>
      <c r="H85" s="4">
        <v>1</v>
      </c>
      <c r="I85" s="4">
        <v>1</v>
      </c>
      <c r="J85" s="4">
        <f t="shared" si="2"/>
        <v>100</v>
      </c>
      <c r="K85" s="4"/>
      <c r="L85" s="6"/>
    </row>
    <row r="86" spans="1:12" s="9" customFormat="1" ht="26.25" customHeight="1">
      <c r="A86" s="137"/>
      <c r="B86" s="34"/>
      <c r="C86" s="34"/>
      <c r="D86" s="46"/>
      <c r="E86" s="4"/>
      <c r="F86" s="25" t="s">
        <v>280</v>
      </c>
      <c r="G86" s="34" t="s">
        <v>1</v>
      </c>
      <c r="H86" s="59">
        <v>4</v>
      </c>
      <c r="I86" s="59">
        <v>4</v>
      </c>
      <c r="J86" s="4">
        <f t="shared" si="2"/>
        <v>100</v>
      </c>
      <c r="K86" s="4"/>
      <c r="L86" s="6"/>
    </row>
    <row r="87" spans="1:12" s="9" customFormat="1" ht="26.25" customHeight="1">
      <c r="A87" s="137"/>
      <c r="B87" s="34"/>
      <c r="C87" s="34"/>
      <c r="D87" s="34"/>
      <c r="E87" s="4"/>
      <c r="F87" s="25" t="s">
        <v>281</v>
      </c>
      <c r="G87" s="34" t="s">
        <v>1</v>
      </c>
      <c r="H87" s="59">
        <v>3</v>
      </c>
      <c r="I87" s="59">
        <v>3</v>
      </c>
      <c r="J87" s="4">
        <f t="shared" si="2"/>
        <v>100</v>
      </c>
      <c r="K87" s="4"/>
      <c r="L87" s="6"/>
    </row>
    <row r="88" spans="1:12" s="9" customFormat="1" ht="65.25" customHeight="1">
      <c r="A88" s="131" t="s">
        <v>282</v>
      </c>
      <c r="B88" s="52" t="s">
        <v>2</v>
      </c>
      <c r="C88" s="41">
        <f>C89+C90</f>
        <v>16808.33</v>
      </c>
      <c r="D88" s="41">
        <f>D89+D90</f>
        <v>16806.16</v>
      </c>
      <c r="E88" s="41">
        <f>D88/C88*100</f>
        <v>99.98708973467322</v>
      </c>
      <c r="F88" s="52" t="s">
        <v>2</v>
      </c>
      <c r="G88" s="34"/>
      <c r="H88" s="4"/>
      <c r="I88" s="4"/>
      <c r="J88" s="52">
        <f>(J89+J90+J91+J92)/4</f>
        <v>162.18931256713213</v>
      </c>
      <c r="K88" s="52">
        <f>J88/E88</f>
        <v>1.6221025434135485</v>
      </c>
      <c r="L88" s="6" t="s">
        <v>3</v>
      </c>
    </row>
    <row r="89" spans="1:12" s="9" customFormat="1" ht="38.25" customHeight="1">
      <c r="A89" s="132"/>
      <c r="B89" s="15" t="s">
        <v>21</v>
      </c>
      <c r="C89" s="4">
        <v>12831.16</v>
      </c>
      <c r="D89" s="4">
        <v>12828.99</v>
      </c>
      <c r="E89" s="45">
        <f>D89/C89*100</f>
        <v>99.98308804504036</v>
      </c>
      <c r="F89" s="25" t="s">
        <v>113</v>
      </c>
      <c r="G89" s="34" t="s">
        <v>5</v>
      </c>
      <c r="H89" s="54">
        <v>98</v>
      </c>
      <c r="I89" s="4">
        <v>99.98</v>
      </c>
      <c r="J89" s="4">
        <f>I89/H89*100</f>
        <v>102.02040816326532</v>
      </c>
      <c r="K89" s="4"/>
      <c r="L89" s="6"/>
    </row>
    <row r="90" spans="1:12" s="9" customFormat="1" ht="72">
      <c r="A90" s="138"/>
      <c r="B90" s="34" t="s">
        <v>10</v>
      </c>
      <c r="C90" s="4">
        <v>3977.17</v>
      </c>
      <c r="D90" s="4">
        <v>3977.17</v>
      </c>
      <c r="E90" s="45">
        <f>D90/C90*100</f>
        <v>100</v>
      </c>
      <c r="F90" s="25" t="s">
        <v>114</v>
      </c>
      <c r="G90" s="34" t="s">
        <v>5</v>
      </c>
      <c r="H90" s="59">
        <v>95</v>
      </c>
      <c r="I90" s="59">
        <v>99.5</v>
      </c>
      <c r="J90" s="4">
        <f>I90/H90*100</f>
        <v>104.73684210526315</v>
      </c>
      <c r="K90" s="4"/>
      <c r="L90" s="6"/>
    </row>
    <row r="91" spans="1:12" s="9" customFormat="1" ht="36">
      <c r="A91" s="80"/>
      <c r="B91" s="34"/>
      <c r="C91" s="34"/>
      <c r="D91" s="46"/>
      <c r="E91" s="45"/>
      <c r="F91" s="25" t="s">
        <v>115</v>
      </c>
      <c r="G91" s="34" t="s">
        <v>5</v>
      </c>
      <c r="H91" s="59">
        <v>5</v>
      </c>
      <c r="I91" s="59">
        <v>17.1</v>
      </c>
      <c r="J91" s="4">
        <f>I91/H91*100</f>
        <v>342.00000000000006</v>
      </c>
      <c r="K91" s="4"/>
      <c r="L91" s="6"/>
    </row>
    <row r="92" spans="1:12" s="9" customFormat="1" ht="38.25" customHeight="1">
      <c r="A92" s="80"/>
      <c r="B92" s="34"/>
      <c r="C92" s="34"/>
      <c r="D92" s="46"/>
      <c r="E92" s="45"/>
      <c r="F92" s="25" t="s">
        <v>276</v>
      </c>
      <c r="G92" s="34" t="s">
        <v>1</v>
      </c>
      <c r="H92" s="59">
        <v>1</v>
      </c>
      <c r="I92" s="59">
        <v>1</v>
      </c>
      <c r="J92" s="4">
        <f>I92/H92*100</f>
        <v>100</v>
      </c>
      <c r="K92" s="4"/>
      <c r="L92" s="6"/>
    </row>
    <row r="93" spans="1:12" s="9" customFormat="1" ht="72" customHeight="1">
      <c r="A93" s="131" t="s">
        <v>273</v>
      </c>
      <c r="B93" s="52" t="s">
        <v>2</v>
      </c>
      <c r="C93" s="41">
        <f>C94</f>
        <v>868.61</v>
      </c>
      <c r="D93" s="41">
        <f>D94</f>
        <v>868.61</v>
      </c>
      <c r="E93" s="41">
        <f>D93/C93*100</f>
        <v>100</v>
      </c>
      <c r="F93" s="52" t="s">
        <v>2</v>
      </c>
      <c r="G93" s="34"/>
      <c r="H93" s="4"/>
      <c r="I93" s="4"/>
      <c r="J93" s="52">
        <f>(J94+J95)/2</f>
        <v>100</v>
      </c>
      <c r="K93" s="52">
        <f>J93/E93</f>
        <v>1</v>
      </c>
      <c r="L93" s="6" t="s">
        <v>4</v>
      </c>
    </row>
    <row r="94" spans="1:12" s="9" customFormat="1" ht="26.25" customHeight="1">
      <c r="A94" s="138"/>
      <c r="B94" s="15" t="s">
        <v>21</v>
      </c>
      <c r="C94" s="34">
        <v>868.61</v>
      </c>
      <c r="D94" s="46">
        <v>868.61</v>
      </c>
      <c r="E94" s="45">
        <f>D94/C94*100</f>
        <v>100</v>
      </c>
      <c r="F94" s="68" t="s">
        <v>277</v>
      </c>
      <c r="G94" s="5" t="s">
        <v>279</v>
      </c>
      <c r="H94" s="59">
        <v>4</v>
      </c>
      <c r="I94" s="59">
        <v>4</v>
      </c>
      <c r="J94" s="4">
        <f>I94/H94*100</f>
        <v>100</v>
      </c>
      <c r="K94" s="4"/>
      <c r="L94" s="6"/>
    </row>
    <row r="95" spans="1:12" s="9" customFormat="1" ht="26.25" customHeight="1">
      <c r="A95" s="80"/>
      <c r="B95" s="15"/>
      <c r="C95" s="34"/>
      <c r="D95" s="46"/>
      <c r="E95" s="45"/>
      <c r="F95" s="68" t="s">
        <v>278</v>
      </c>
      <c r="G95" s="34" t="s">
        <v>1</v>
      </c>
      <c r="H95" s="59">
        <v>3</v>
      </c>
      <c r="I95" s="59">
        <v>3</v>
      </c>
      <c r="J95" s="4">
        <f>I95/H95*100</f>
        <v>100</v>
      </c>
      <c r="K95" s="4"/>
      <c r="L95" s="6"/>
    </row>
    <row r="96" spans="1:12" s="9" customFormat="1" ht="25.5" customHeight="1">
      <c r="A96" s="131" t="s">
        <v>255</v>
      </c>
      <c r="B96" s="52" t="s">
        <v>2</v>
      </c>
      <c r="C96" s="41">
        <v>130</v>
      </c>
      <c r="D96" s="41">
        <v>130</v>
      </c>
      <c r="E96" s="41">
        <f>D96/C96*100</f>
        <v>100</v>
      </c>
      <c r="F96" s="52" t="s">
        <v>2</v>
      </c>
      <c r="G96" s="34"/>
      <c r="H96" s="4"/>
      <c r="I96" s="4"/>
      <c r="J96" s="52">
        <f>J97</f>
        <v>100</v>
      </c>
      <c r="K96" s="52">
        <f>J96/E96</f>
        <v>1</v>
      </c>
      <c r="L96" s="6" t="s">
        <v>4</v>
      </c>
    </row>
    <row r="97" spans="1:12" s="9" customFormat="1" ht="50.25" customHeight="1">
      <c r="A97" s="132"/>
      <c r="B97" s="15" t="s">
        <v>21</v>
      </c>
      <c r="C97" s="15">
        <v>130</v>
      </c>
      <c r="D97" s="15">
        <v>130</v>
      </c>
      <c r="E97" s="105">
        <f>D97/C97*100</f>
        <v>100</v>
      </c>
      <c r="F97" s="47" t="s">
        <v>256</v>
      </c>
      <c r="G97" s="17" t="s">
        <v>257</v>
      </c>
      <c r="H97" s="126">
        <v>1</v>
      </c>
      <c r="I97" s="126">
        <v>1</v>
      </c>
      <c r="J97" s="15">
        <f>I97/H97*100</f>
        <v>100</v>
      </c>
      <c r="K97" s="15"/>
      <c r="L97" s="127"/>
    </row>
    <row r="98" spans="1:12" s="9" customFormat="1" ht="50.25" customHeight="1">
      <c r="A98" s="131" t="s">
        <v>274</v>
      </c>
      <c r="B98" s="52" t="s">
        <v>2</v>
      </c>
      <c r="C98" s="41">
        <f>C99</f>
        <v>3671.43</v>
      </c>
      <c r="D98" s="41">
        <f>D99</f>
        <v>3658.21</v>
      </c>
      <c r="E98" s="41">
        <f>D98/C98*100</f>
        <v>99.63992231909637</v>
      </c>
      <c r="F98" s="52" t="s">
        <v>2</v>
      </c>
      <c r="G98" s="34"/>
      <c r="H98" s="4"/>
      <c r="I98" s="4"/>
      <c r="J98" s="52">
        <f>(J99+J100+J101+J102)/4</f>
        <v>100</v>
      </c>
      <c r="K98" s="52">
        <f>J98/E98</f>
        <v>1.0036137892575878</v>
      </c>
      <c r="L98" s="6" t="s">
        <v>4</v>
      </c>
    </row>
    <row r="99" spans="1:12" s="9" customFormat="1" ht="29.25" customHeight="1">
      <c r="A99" s="132"/>
      <c r="B99" s="15" t="s">
        <v>21</v>
      </c>
      <c r="C99" s="15">
        <v>3671.43</v>
      </c>
      <c r="D99" s="15">
        <v>3658.21</v>
      </c>
      <c r="E99" s="105">
        <f>D99/C99*100</f>
        <v>99.63992231909637</v>
      </c>
      <c r="F99" s="68" t="s">
        <v>275</v>
      </c>
      <c r="G99" s="34" t="s">
        <v>1</v>
      </c>
      <c r="H99" s="35">
        <v>25</v>
      </c>
      <c r="I99" s="35">
        <v>25</v>
      </c>
      <c r="J99" s="4">
        <f>I99/H99*100</f>
        <v>100</v>
      </c>
      <c r="K99" s="4"/>
      <c r="L99" s="6"/>
    </row>
    <row r="100" spans="1:12" s="9" customFormat="1" ht="29.25" customHeight="1">
      <c r="A100" s="132"/>
      <c r="B100" s="4"/>
      <c r="C100" s="4"/>
      <c r="D100" s="4"/>
      <c r="E100" s="45"/>
      <c r="F100" s="25" t="s">
        <v>283</v>
      </c>
      <c r="G100" s="34" t="s">
        <v>1</v>
      </c>
      <c r="H100" s="35">
        <v>2</v>
      </c>
      <c r="I100" s="35">
        <v>2</v>
      </c>
      <c r="J100" s="4">
        <f>I100/H100*100</f>
        <v>100</v>
      </c>
      <c r="K100" s="4"/>
      <c r="L100" s="6"/>
    </row>
    <row r="101" spans="1:12" s="9" customFormat="1" ht="41.25" customHeight="1">
      <c r="A101" s="138"/>
      <c r="B101" s="4"/>
      <c r="C101" s="4"/>
      <c r="D101" s="4"/>
      <c r="E101" s="45"/>
      <c r="F101" s="25" t="s">
        <v>284</v>
      </c>
      <c r="G101" s="34" t="s">
        <v>1</v>
      </c>
      <c r="H101" s="35">
        <v>27</v>
      </c>
      <c r="I101" s="35">
        <v>27</v>
      </c>
      <c r="J101" s="4">
        <f>I101/H101*100</f>
        <v>100</v>
      </c>
      <c r="K101" s="4"/>
      <c r="L101" s="6"/>
    </row>
    <row r="102" spans="1:12" s="9" customFormat="1" ht="39.75" customHeight="1">
      <c r="A102" s="128"/>
      <c r="B102" s="4"/>
      <c r="C102" s="4"/>
      <c r="D102" s="4"/>
      <c r="E102" s="45"/>
      <c r="F102" s="25" t="s">
        <v>285</v>
      </c>
      <c r="G102" s="34" t="s">
        <v>1</v>
      </c>
      <c r="H102" s="35">
        <v>1</v>
      </c>
      <c r="I102" s="35">
        <v>1</v>
      </c>
      <c r="J102" s="4">
        <f>I102/H102*100</f>
        <v>100</v>
      </c>
      <c r="K102" s="4"/>
      <c r="L102" s="6"/>
    </row>
    <row r="103" spans="1:12" ht="24.75" customHeight="1">
      <c r="A103" s="139" t="s">
        <v>24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1"/>
    </row>
    <row r="104" spans="1:12" ht="24.75" customHeight="1">
      <c r="A104" s="131" t="s">
        <v>84</v>
      </c>
      <c r="B104" s="52" t="s">
        <v>2</v>
      </c>
      <c r="C104" s="41">
        <f>C105+C106</f>
        <v>15258.03</v>
      </c>
      <c r="D104" s="41">
        <f>D105+D106</f>
        <v>14732.18</v>
      </c>
      <c r="E104" s="45">
        <f>D104/C104*100</f>
        <v>96.55361799655657</v>
      </c>
      <c r="F104" s="52" t="s">
        <v>2</v>
      </c>
      <c r="G104" s="6"/>
      <c r="H104" s="58"/>
      <c r="I104" s="39"/>
      <c r="J104" s="52">
        <f>SUM(J105:J108)/4</f>
        <v>242.91666666666669</v>
      </c>
      <c r="K104" s="53">
        <f>J104/E104</f>
        <v>2.515873270283149</v>
      </c>
      <c r="L104" s="6" t="s">
        <v>109</v>
      </c>
    </row>
    <row r="105" spans="1:12" ht="36">
      <c r="A105" s="132"/>
      <c r="B105" s="4" t="s">
        <v>21</v>
      </c>
      <c r="C105" s="4">
        <v>10769.03</v>
      </c>
      <c r="D105" s="4">
        <v>10732.18</v>
      </c>
      <c r="E105" s="45"/>
      <c r="F105" s="62" t="s">
        <v>161</v>
      </c>
      <c r="G105" s="5" t="s">
        <v>5</v>
      </c>
      <c r="H105" s="59">
        <v>2</v>
      </c>
      <c r="I105" s="34">
        <v>2.5</v>
      </c>
      <c r="J105" s="4">
        <f>I105/H105*100</f>
        <v>125</v>
      </c>
      <c r="K105" s="53"/>
      <c r="L105" s="13"/>
    </row>
    <row r="106" spans="1:12" ht="49.5" customHeight="1">
      <c r="A106" s="132"/>
      <c r="B106" s="4" t="s">
        <v>10</v>
      </c>
      <c r="C106" s="4">
        <v>4489</v>
      </c>
      <c r="D106" s="4">
        <v>4000</v>
      </c>
      <c r="E106" s="45"/>
      <c r="F106" s="62" t="s">
        <v>162</v>
      </c>
      <c r="G106" s="5" t="s">
        <v>5</v>
      </c>
      <c r="H106" s="59">
        <v>2</v>
      </c>
      <c r="I106" s="34">
        <v>4.5</v>
      </c>
      <c r="J106" s="4">
        <f>I106/H106*100</f>
        <v>225</v>
      </c>
      <c r="K106" s="53"/>
      <c r="L106" s="13"/>
    </row>
    <row r="107" spans="1:13" ht="55.5" customHeight="1">
      <c r="A107" s="132"/>
      <c r="B107" s="4"/>
      <c r="C107" s="4"/>
      <c r="D107" s="4"/>
      <c r="E107" s="45"/>
      <c r="F107" s="62" t="s">
        <v>163</v>
      </c>
      <c r="G107" s="5" t="s">
        <v>5</v>
      </c>
      <c r="H107" s="59">
        <v>2</v>
      </c>
      <c r="I107" s="34">
        <v>1.1</v>
      </c>
      <c r="J107" s="4">
        <f>I107/H107*100</f>
        <v>55.00000000000001</v>
      </c>
      <c r="K107" s="53"/>
      <c r="L107" s="13"/>
      <c r="M107" s="1"/>
    </row>
    <row r="108" spans="1:13" ht="48">
      <c r="A108" s="132"/>
      <c r="B108" s="52"/>
      <c r="C108" s="34"/>
      <c r="D108" s="34"/>
      <c r="E108" s="41"/>
      <c r="F108" s="62" t="s">
        <v>164</v>
      </c>
      <c r="G108" s="5" t="s">
        <v>1</v>
      </c>
      <c r="H108" s="59">
        <v>6</v>
      </c>
      <c r="I108" s="34">
        <v>34</v>
      </c>
      <c r="J108" s="4">
        <f>I108/H108*100</f>
        <v>566.6666666666667</v>
      </c>
      <c r="K108" s="53"/>
      <c r="L108" s="18"/>
      <c r="M108" s="1"/>
    </row>
    <row r="109" spans="1:13" ht="26.25" customHeight="1">
      <c r="A109" s="139" t="s">
        <v>6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1"/>
      <c r="M109" s="1"/>
    </row>
    <row r="110" spans="1:13" ht="23.25" customHeight="1">
      <c r="A110" s="131" t="s">
        <v>165</v>
      </c>
      <c r="B110" s="52" t="s">
        <v>2</v>
      </c>
      <c r="C110" s="41">
        <f>C111+C112+C113</f>
        <v>207212.05</v>
      </c>
      <c r="D110" s="41">
        <f>D111+D112+D113</f>
        <v>204911.13</v>
      </c>
      <c r="E110" s="45">
        <f>D110/C110*100</f>
        <v>98.88958195240095</v>
      </c>
      <c r="F110" s="52" t="s">
        <v>2</v>
      </c>
      <c r="G110" s="6"/>
      <c r="H110" s="4"/>
      <c r="I110" s="4"/>
      <c r="J110" s="52">
        <f>SUM(J111:J117)/7</f>
        <v>154.55458439268696</v>
      </c>
      <c r="K110" s="53">
        <f>J110/E110</f>
        <v>1.5629005739662198</v>
      </c>
      <c r="L110" s="6" t="s">
        <v>3</v>
      </c>
      <c r="M110" s="1"/>
    </row>
    <row r="111" spans="1:13" ht="186" customHeight="1">
      <c r="A111" s="132"/>
      <c r="B111" s="4" t="s">
        <v>21</v>
      </c>
      <c r="C111" s="81">
        <v>4022.1</v>
      </c>
      <c r="D111" s="45">
        <v>4022.03</v>
      </c>
      <c r="E111" s="45"/>
      <c r="F111" s="25" t="s">
        <v>70</v>
      </c>
      <c r="G111" s="5" t="s">
        <v>0</v>
      </c>
      <c r="H111" s="4">
        <v>9140</v>
      </c>
      <c r="I111" s="4">
        <v>9140</v>
      </c>
      <c r="J111" s="4">
        <f>I111/H111*100</f>
        <v>100</v>
      </c>
      <c r="K111" s="53"/>
      <c r="L111" s="13"/>
      <c r="M111" s="1"/>
    </row>
    <row r="112" spans="1:13" ht="64.5" customHeight="1">
      <c r="A112" s="132"/>
      <c r="B112" s="4" t="s">
        <v>10</v>
      </c>
      <c r="C112" s="45">
        <v>166689.75</v>
      </c>
      <c r="D112" s="45">
        <v>165122.8</v>
      </c>
      <c r="E112" s="45"/>
      <c r="F112" s="25" t="s">
        <v>71</v>
      </c>
      <c r="G112" s="5" t="s">
        <v>72</v>
      </c>
      <c r="H112" s="4">
        <v>1600</v>
      </c>
      <c r="I112" s="4">
        <v>1808</v>
      </c>
      <c r="J112" s="4">
        <f aca="true" t="shared" si="3" ref="J112:J121">I112/H112*100</f>
        <v>112.99999999999999</v>
      </c>
      <c r="K112" s="53"/>
      <c r="L112" s="10"/>
      <c r="M112" s="1"/>
    </row>
    <row r="113" spans="1:13" ht="67.5" customHeight="1">
      <c r="A113" s="132"/>
      <c r="B113" s="4" t="s">
        <v>9</v>
      </c>
      <c r="C113" s="65">
        <v>36500.2</v>
      </c>
      <c r="D113" s="65">
        <v>35766.3</v>
      </c>
      <c r="E113" s="45"/>
      <c r="F113" s="25" t="s">
        <v>166</v>
      </c>
      <c r="G113" s="5" t="s">
        <v>5</v>
      </c>
      <c r="H113" s="4">
        <v>2475</v>
      </c>
      <c r="I113" s="4">
        <v>2438</v>
      </c>
      <c r="J113" s="4">
        <f t="shared" si="3"/>
        <v>98.5050505050505</v>
      </c>
      <c r="K113" s="53"/>
      <c r="L113" s="6"/>
      <c r="M113" s="1"/>
    </row>
    <row r="114" spans="1:13" ht="48">
      <c r="A114" s="132"/>
      <c r="B114" s="4"/>
      <c r="C114" s="65"/>
      <c r="D114" s="65"/>
      <c r="E114" s="45"/>
      <c r="F114" s="25" t="s">
        <v>167</v>
      </c>
      <c r="G114" s="5" t="s">
        <v>0</v>
      </c>
      <c r="H114" s="4">
        <v>360</v>
      </c>
      <c r="I114" s="4">
        <v>243</v>
      </c>
      <c r="J114" s="4">
        <f t="shared" si="3"/>
        <v>67.5</v>
      </c>
      <c r="K114" s="53"/>
      <c r="L114" s="66"/>
      <c r="M114" s="1"/>
    </row>
    <row r="115" spans="1:13" ht="48">
      <c r="A115" s="132"/>
      <c r="B115" s="4"/>
      <c r="C115" s="65"/>
      <c r="D115" s="65"/>
      <c r="E115" s="45"/>
      <c r="F115" s="25" t="s">
        <v>168</v>
      </c>
      <c r="G115" s="5" t="s">
        <v>0</v>
      </c>
      <c r="H115" s="4">
        <v>1028</v>
      </c>
      <c r="I115" s="4">
        <v>1369</v>
      </c>
      <c r="J115" s="4">
        <f t="shared" si="3"/>
        <v>133.17120622568092</v>
      </c>
      <c r="K115" s="53"/>
      <c r="L115" s="66"/>
      <c r="M115" s="1"/>
    </row>
    <row r="116" spans="1:13" ht="36">
      <c r="A116" s="132"/>
      <c r="B116" s="4"/>
      <c r="C116" s="65"/>
      <c r="D116" s="65"/>
      <c r="E116" s="45"/>
      <c r="F116" s="25" t="s">
        <v>169</v>
      </c>
      <c r="G116" s="5" t="s">
        <v>0</v>
      </c>
      <c r="H116" s="4">
        <v>100</v>
      </c>
      <c r="I116" s="4">
        <v>456</v>
      </c>
      <c r="J116" s="4">
        <f t="shared" si="3"/>
        <v>455.99999999999994</v>
      </c>
      <c r="K116" s="53"/>
      <c r="L116" s="66"/>
      <c r="M116" s="1"/>
    </row>
    <row r="117" spans="1:13" ht="86.25" customHeight="1">
      <c r="A117" s="132"/>
      <c r="B117" s="4"/>
      <c r="C117" s="65"/>
      <c r="D117" s="65"/>
      <c r="E117" s="45"/>
      <c r="F117" s="25" t="s">
        <v>170</v>
      </c>
      <c r="G117" s="5" t="s">
        <v>0</v>
      </c>
      <c r="H117" s="4">
        <v>6085</v>
      </c>
      <c r="I117" s="4">
        <v>6919</v>
      </c>
      <c r="J117" s="4">
        <f t="shared" si="3"/>
        <v>113.70583401807724</v>
      </c>
      <c r="K117" s="53"/>
      <c r="L117" s="66"/>
      <c r="M117" s="1"/>
    </row>
    <row r="118" spans="1:13" ht="18" customHeight="1">
      <c r="A118" s="137" t="s">
        <v>289</v>
      </c>
      <c r="B118" s="52" t="s">
        <v>2</v>
      </c>
      <c r="C118" s="41">
        <f>C119+C120</f>
        <v>750</v>
      </c>
      <c r="D118" s="41">
        <f>D119+D120</f>
        <v>750</v>
      </c>
      <c r="E118" s="41">
        <f>+D118/C118*100</f>
        <v>100</v>
      </c>
      <c r="F118" s="6" t="s">
        <v>2</v>
      </c>
      <c r="G118" s="6"/>
      <c r="H118" s="67"/>
      <c r="I118" s="67"/>
      <c r="J118" s="52">
        <f>(J119+J120+J121)/3</f>
        <v>100</v>
      </c>
      <c r="K118" s="53">
        <f>J118/E118</f>
        <v>1</v>
      </c>
      <c r="L118" s="6" t="s">
        <v>4</v>
      </c>
      <c r="M118" s="1"/>
    </row>
    <row r="119" spans="1:13" ht="37.5" customHeight="1">
      <c r="A119" s="137"/>
      <c r="B119" s="34" t="s">
        <v>21</v>
      </c>
      <c r="C119" s="4">
        <v>750</v>
      </c>
      <c r="D119" s="4">
        <v>750</v>
      </c>
      <c r="E119" s="4">
        <f>D119/C119*100</f>
        <v>100</v>
      </c>
      <c r="F119" s="68" t="s">
        <v>74</v>
      </c>
      <c r="G119" s="5" t="s">
        <v>1</v>
      </c>
      <c r="H119" s="59">
        <v>2</v>
      </c>
      <c r="I119" s="59">
        <v>2</v>
      </c>
      <c r="J119" s="4">
        <f t="shared" si="3"/>
        <v>100</v>
      </c>
      <c r="K119" s="53"/>
      <c r="L119" s="6"/>
      <c r="M119" s="1"/>
    </row>
    <row r="120" spans="1:13" ht="24">
      <c r="A120" s="137"/>
      <c r="B120" s="34"/>
      <c r="C120" s="34"/>
      <c r="D120" s="46"/>
      <c r="E120" s="4"/>
      <c r="F120" s="68" t="s">
        <v>75</v>
      </c>
      <c r="G120" s="5" t="s">
        <v>5</v>
      </c>
      <c r="H120" s="59">
        <v>100</v>
      </c>
      <c r="I120" s="59">
        <v>100</v>
      </c>
      <c r="J120" s="4">
        <f t="shared" si="3"/>
        <v>100</v>
      </c>
      <c r="K120" s="53"/>
      <c r="L120" s="10"/>
      <c r="M120" s="1"/>
    </row>
    <row r="121" spans="1:13" ht="24">
      <c r="A121" s="137"/>
      <c r="B121" s="4"/>
      <c r="C121" s="65"/>
      <c r="D121" s="65"/>
      <c r="E121" s="45"/>
      <c r="F121" s="68" t="s">
        <v>76</v>
      </c>
      <c r="G121" s="5" t="s">
        <v>0</v>
      </c>
      <c r="H121" s="59">
        <v>3735</v>
      </c>
      <c r="I121" s="59">
        <v>3735</v>
      </c>
      <c r="J121" s="4">
        <f t="shared" si="3"/>
        <v>100</v>
      </c>
      <c r="K121" s="53"/>
      <c r="L121" s="10"/>
      <c r="M121" s="1"/>
    </row>
    <row r="122" spans="1:13" ht="18.75" customHeight="1">
      <c r="A122" s="135" t="s">
        <v>132</v>
      </c>
      <c r="B122" s="87" t="s">
        <v>2</v>
      </c>
      <c r="C122" s="88">
        <f>C123</f>
        <v>74.6</v>
      </c>
      <c r="D122" s="88">
        <f>D123</f>
        <v>57.6</v>
      </c>
      <c r="E122" s="88">
        <f>D122/C122*100</f>
        <v>77.2117962466488</v>
      </c>
      <c r="F122" s="6" t="s">
        <v>2</v>
      </c>
      <c r="G122" s="5"/>
      <c r="H122" s="59"/>
      <c r="I122" s="59"/>
      <c r="J122" s="4">
        <f>J123</f>
        <v>100</v>
      </c>
      <c r="K122" s="42">
        <f>J122/E122</f>
        <v>1.2951388888888888</v>
      </c>
      <c r="L122" s="6" t="s">
        <v>4</v>
      </c>
      <c r="M122" s="1"/>
    </row>
    <row r="123" spans="1:13" ht="72" customHeight="1">
      <c r="A123" s="136"/>
      <c r="B123" s="89" t="s">
        <v>21</v>
      </c>
      <c r="C123" s="90">
        <v>74.6</v>
      </c>
      <c r="D123" s="90">
        <v>57.6</v>
      </c>
      <c r="E123" s="90">
        <f>D123/C123*100</f>
        <v>77.2117962466488</v>
      </c>
      <c r="F123" s="57" t="s">
        <v>133</v>
      </c>
      <c r="G123" s="5" t="s">
        <v>5</v>
      </c>
      <c r="H123" s="59">
        <v>70</v>
      </c>
      <c r="I123" s="59">
        <v>70</v>
      </c>
      <c r="J123" s="4">
        <f>I123/H123*100</f>
        <v>100</v>
      </c>
      <c r="K123" s="53"/>
      <c r="L123" s="10"/>
      <c r="M123" s="1"/>
    </row>
    <row r="124" spans="1:13" ht="25.5" customHeight="1">
      <c r="A124" s="139" t="s">
        <v>23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1"/>
      <c r="M124" s="1"/>
    </row>
    <row r="125" spans="1:13" ht="22.5" customHeight="1">
      <c r="A125" s="131" t="s">
        <v>171</v>
      </c>
      <c r="B125" s="52" t="s">
        <v>2</v>
      </c>
      <c r="C125" s="41">
        <f>C126+C127+C128</f>
        <v>2183</v>
      </c>
      <c r="D125" s="41">
        <f>D126+D127+D128</f>
        <v>2183</v>
      </c>
      <c r="E125" s="41">
        <f>D125/C125*100</f>
        <v>100</v>
      </c>
      <c r="F125" s="52" t="s">
        <v>2</v>
      </c>
      <c r="G125" s="6"/>
      <c r="H125" s="4"/>
      <c r="I125" s="4"/>
      <c r="J125" s="52">
        <f>(J126+J127+J128)/3</f>
        <v>209.11138411138413</v>
      </c>
      <c r="K125" s="53">
        <f>J125/E125</f>
        <v>2.0911138411138412</v>
      </c>
      <c r="L125" s="6" t="s">
        <v>3</v>
      </c>
      <c r="M125" s="1"/>
    </row>
    <row r="126" spans="1:13" ht="26.25" customHeight="1">
      <c r="A126" s="150"/>
      <c r="B126" s="4" t="s">
        <v>21</v>
      </c>
      <c r="C126" s="45">
        <v>600</v>
      </c>
      <c r="D126" s="45">
        <v>600</v>
      </c>
      <c r="E126" s="65"/>
      <c r="F126" s="26" t="s">
        <v>29</v>
      </c>
      <c r="G126" s="5" t="s">
        <v>1</v>
      </c>
      <c r="H126" s="4">
        <v>8</v>
      </c>
      <c r="I126" s="4">
        <v>30</v>
      </c>
      <c r="J126" s="4">
        <f>I126/H126*100</f>
        <v>375</v>
      </c>
      <c r="K126" s="53"/>
      <c r="L126" s="6"/>
      <c r="M126" s="1"/>
    </row>
    <row r="127" spans="1:13" ht="26.25" customHeight="1">
      <c r="A127" s="150"/>
      <c r="B127" s="4" t="s">
        <v>9</v>
      </c>
      <c r="C127" s="65">
        <v>1108.1</v>
      </c>
      <c r="D127" s="65">
        <v>1108.1</v>
      </c>
      <c r="E127" s="65"/>
      <c r="F127" s="25" t="s">
        <v>30</v>
      </c>
      <c r="G127" s="5" t="s">
        <v>0</v>
      </c>
      <c r="H127" s="4">
        <v>65</v>
      </c>
      <c r="I127" s="4">
        <v>65</v>
      </c>
      <c r="J127" s="4">
        <f>I127/H127*100</f>
        <v>100</v>
      </c>
      <c r="K127" s="53"/>
      <c r="L127" s="10"/>
      <c r="M127" s="1"/>
    </row>
    <row r="128" spans="1:13" ht="38.25" customHeight="1">
      <c r="A128" s="150"/>
      <c r="B128" s="4" t="s">
        <v>10</v>
      </c>
      <c r="C128" s="65">
        <v>474.9</v>
      </c>
      <c r="D128" s="65">
        <v>474.9</v>
      </c>
      <c r="E128" s="70"/>
      <c r="F128" s="25" t="s">
        <v>43</v>
      </c>
      <c r="G128" s="5" t="s">
        <v>5</v>
      </c>
      <c r="H128" s="4">
        <v>24.42</v>
      </c>
      <c r="I128" s="4">
        <v>37.2</v>
      </c>
      <c r="J128" s="4">
        <f>I128/H128*100</f>
        <v>152.33415233415232</v>
      </c>
      <c r="K128" s="53"/>
      <c r="L128" s="11"/>
      <c r="M128" s="1"/>
    </row>
    <row r="129" spans="1:13" ht="28.5" customHeight="1">
      <c r="A129" s="131" t="s">
        <v>172</v>
      </c>
      <c r="B129" s="52" t="s">
        <v>2</v>
      </c>
      <c r="C129" s="41">
        <f>C130+C131</f>
        <v>4803.700000000001</v>
      </c>
      <c r="D129" s="41">
        <f>D130+D131</f>
        <v>4803.700000000001</v>
      </c>
      <c r="E129" s="41">
        <f>D129/C129*100</f>
        <v>100</v>
      </c>
      <c r="F129" s="52" t="s">
        <v>2</v>
      </c>
      <c r="G129" s="6"/>
      <c r="H129" s="4"/>
      <c r="I129" s="4"/>
      <c r="J129" s="52">
        <f>(J130+J131)/2</f>
        <v>107.5204678362573</v>
      </c>
      <c r="K129" s="43">
        <f>J129/E129</f>
        <v>1.075204678362573</v>
      </c>
      <c r="L129" s="71" t="s">
        <v>4</v>
      </c>
      <c r="M129" s="1"/>
    </row>
    <row r="130" spans="1:13" ht="36">
      <c r="A130" s="150"/>
      <c r="B130" s="4" t="s">
        <v>21</v>
      </c>
      <c r="C130" s="45">
        <v>2338.3</v>
      </c>
      <c r="D130" s="45">
        <v>2338.3</v>
      </c>
      <c r="E130" s="45"/>
      <c r="F130" s="25" t="s">
        <v>173</v>
      </c>
      <c r="G130" s="5" t="s">
        <v>5</v>
      </c>
      <c r="H130" s="59">
        <v>95</v>
      </c>
      <c r="I130" s="54">
        <v>100</v>
      </c>
      <c r="J130" s="4">
        <f>I130/H130*100</f>
        <v>105.26315789473684</v>
      </c>
      <c r="K130" s="53"/>
      <c r="L130" s="11"/>
      <c r="M130" s="1"/>
    </row>
    <row r="131" spans="1:13" ht="66" customHeight="1">
      <c r="A131" s="150"/>
      <c r="B131" s="4" t="s">
        <v>10</v>
      </c>
      <c r="C131" s="65">
        <v>2465.4</v>
      </c>
      <c r="D131" s="65">
        <v>2465.4</v>
      </c>
      <c r="E131" s="70"/>
      <c r="F131" s="25" t="s">
        <v>174</v>
      </c>
      <c r="G131" s="5" t="s">
        <v>5</v>
      </c>
      <c r="H131" s="59">
        <v>90</v>
      </c>
      <c r="I131" s="54">
        <v>98.8</v>
      </c>
      <c r="J131" s="4">
        <f>I131/H131*100</f>
        <v>109.77777777777777</v>
      </c>
      <c r="K131" s="53"/>
      <c r="L131" s="11"/>
      <c r="M131" s="1"/>
    </row>
    <row r="132" spans="1:13" ht="27.75" customHeight="1">
      <c r="A132" s="147" t="s">
        <v>290</v>
      </c>
      <c r="B132" s="106" t="s">
        <v>2</v>
      </c>
      <c r="C132" s="99">
        <f>C133+C134</f>
        <v>1385.3600000000001</v>
      </c>
      <c r="D132" s="99">
        <f>D133+D134</f>
        <v>1338.3799999999999</v>
      </c>
      <c r="E132" s="99">
        <f>D132/C132*100</f>
        <v>96.60882369925505</v>
      </c>
      <c r="F132" s="106" t="s">
        <v>2</v>
      </c>
      <c r="G132" s="107"/>
      <c r="H132" s="100"/>
      <c r="I132" s="100"/>
      <c r="J132" s="106">
        <f>(J133+J134++J135+J136)/3</f>
        <v>131.23456790123456</v>
      </c>
      <c r="K132" s="108">
        <f>J132/E132</f>
        <v>1.3584118186737273</v>
      </c>
      <c r="L132" s="109" t="s">
        <v>4</v>
      </c>
      <c r="M132" s="1"/>
    </row>
    <row r="133" spans="1:13" ht="36">
      <c r="A133" s="148"/>
      <c r="B133" s="110" t="s">
        <v>21</v>
      </c>
      <c r="C133" s="100">
        <v>1286.16</v>
      </c>
      <c r="D133" s="100">
        <v>1273.78</v>
      </c>
      <c r="E133" s="111">
        <f>+D133/C133*100</f>
        <v>99.03744479691484</v>
      </c>
      <c r="F133" s="112" t="s">
        <v>32</v>
      </c>
      <c r="G133" s="113" t="s">
        <v>7</v>
      </c>
      <c r="H133" s="110">
        <v>47</v>
      </c>
      <c r="I133" s="110">
        <v>30</v>
      </c>
      <c r="J133" s="114">
        <f>H133/I133*100</f>
        <v>156.66666666666666</v>
      </c>
      <c r="K133" s="115"/>
      <c r="L133" s="116"/>
      <c r="M133" s="1"/>
    </row>
    <row r="134" spans="1:13" ht="24">
      <c r="A134" s="148"/>
      <c r="B134" s="110" t="s">
        <v>10</v>
      </c>
      <c r="C134" s="100">
        <v>99.2</v>
      </c>
      <c r="D134" s="100">
        <v>64.6</v>
      </c>
      <c r="E134" s="111">
        <f>+D134/C134*100</f>
        <v>65.12096774193547</v>
      </c>
      <c r="F134" s="112" t="s">
        <v>81</v>
      </c>
      <c r="G134" s="110" t="s">
        <v>0</v>
      </c>
      <c r="H134" s="110">
        <v>4</v>
      </c>
      <c r="I134" s="110">
        <v>3</v>
      </c>
      <c r="J134" s="114">
        <f>H134/I134*100</f>
        <v>133.33333333333331</v>
      </c>
      <c r="K134" s="115"/>
      <c r="L134" s="117"/>
      <c r="M134" s="1"/>
    </row>
    <row r="135" spans="1:13" ht="18.75" customHeight="1">
      <c r="A135" s="148"/>
      <c r="B135" s="115"/>
      <c r="C135" s="115"/>
      <c r="D135" s="115"/>
      <c r="E135" s="115"/>
      <c r="F135" s="112" t="s">
        <v>82</v>
      </c>
      <c r="G135" s="110" t="s">
        <v>0</v>
      </c>
      <c r="H135" s="110">
        <v>2</v>
      </c>
      <c r="I135" s="110">
        <v>0</v>
      </c>
      <c r="J135" s="114">
        <v>0</v>
      </c>
      <c r="K135" s="115"/>
      <c r="L135" s="116"/>
      <c r="M135" s="1"/>
    </row>
    <row r="136" spans="1:13" ht="38.25" customHeight="1">
      <c r="A136" s="149"/>
      <c r="B136" s="115"/>
      <c r="C136" s="115"/>
      <c r="D136" s="115"/>
      <c r="E136" s="115"/>
      <c r="F136" s="112" t="s">
        <v>85</v>
      </c>
      <c r="G136" s="110" t="s">
        <v>33</v>
      </c>
      <c r="H136" s="110">
        <v>13.5</v>
      </c>
      <c r="I136" s="110">
        <v>14</v>
      </c>
      <c r="J136" s="114">
        <f>I136/H136*100</f>
        <v>103.7037037037037</v>
      </c>
      <c r="K136" s="115"/>
      <c r="L136" s="116"/>
      <c r="M136" s="1"/>
    </row>
    <row r="137" spans="1:13" ht="26.25" customHeight="1">
      <c r="A137" s="137" t="s">
        <v>291</v>
      </c>
      <c r="B137" s="52" t="s">
        <v>2</v>
      </c>
      <c r="C137" s="151" t="s">
        <v>175</v>
      </c>
      <c r="D137" s="152"/>
      <c r="E137" s="153"/>
      <c r="F137" s="52" t="s">
        <v>2</v>
      </c>
      <c r="G137" s="6"/>
      <c r="H137" s="4"/>
      <c r="I137" s="4"/>
      <c r="J137" s="52">
        <f>(J138)/1</f>
        <v>100</v>
      </c>
      <c r="K137" s="53">
        <v>1</v>
      </c>
      <c r="L137" s="71" t="s">
        <v>4</v>
      </c>
      <c r="M137" s="1"/>
    </row>
    <row r="138" spans="1:13" ht="72">
      <c r="A138" s="137"/>
      <c r="B138" s="34"/>
      <c r="C138" s="4"/>
      <c r="D138" s="4"/>
      <c r="E138" s="41"/>
      <c r="F138" s="25" t="s">
        <v>95</v>
      </c>
      <c r="G138" s="34" t="s">
        <v>5</v>
      </c>
      <c r="H138" s="4">
        <v>100</v>
      </c>
      <c r="I138" s="4">
        <v>100</v>
      </c>
      <c r="J138" s="4">
        <f>I138/H138*100</f>
        <v>100</v>
      </c>
      <c r="K138" s="12"/>
      <c r="L138" s="11"/>
      <c r="M138" s="1"/>
    </row>
    <row r="139" spans="1:12" ht="25.5" customHeight="1">
      <c r="A139" s="131" t="s">
        <v>292</v>
      </c>
      <c r="B139" s="75" t="s">
        <v>2</v>
      </c>
      <c r="C139" s="118">
        <f>C140+C141</f>
        <v>10972.49</v>
      </c>
      <c r="D139" s="118">
        <f>D140+D141</f>
        <v>10964.79</v>
      </c>
      <c r="E139" s="76">
        <f>D139/C139*100</f>
        <v>99.92982449744771</v>
      </c>
      <c r="F139" s="6" t="s">
        <v>2</v>
      </c>
      <c r="G139" s="17"/>
      <c r="H139" s="4"/>
      <c r="I139" s="15"/>
      <c r="J139" s="76">
        <f>(J140+J141+J142+J143+J144)/5</f>
        <v>100</v>
      </c>
      <c r="K139" s="76">
        <f>J139/E139</f>
        <v>1.0007022478314678</v>
      </c>
      <c r="L139" s="71" t="s">
        <v>4</v>
      </c>
    </row>
    <row r="140" spans="1:12" ht="37.5" customHeight="1">
      <c r="A140" s="132"/>
      <c r="B140" s="4" t="s">
        <v>21</v>
      </c>
      <c r="C140" s="45">
        <v>5972.49</v>
      </c>
      <c r="D140" s="45">
        <v>5964.79</v>
      </c>
      <c r="E140" s="45">
        <f>D140/C140*100</f>
        <v>99.8710755480545</v>
      </c>
      <c r="F140" s="25" t="s">
        <v>42</v>
      </c>
      <c r="G140" s="17" t="s">
        <v>5</v>
      </c>
      <c r="H140" s="34">
        <v>94</v>
      </c>
      <c r="I140" s="34">
        <v>94</v>
      </c>
      <c r="J140" s="74">
        <f>I140/H140*100</f>
        <v>100</v>
      </c>
      <c r="K140" s="72"/>
      <c r="L140" s="11"/>
    </row>
    <row r="141" spans="1:12" ht="123" customHeight="1">
      <c r="A141" s="132"/>
      <c r="B141" s="4" t="s">
        <v>10</v>
      </c>
      <c r="C141" s="65">
        <v>5000</v>
      </c>
      <c r="D141" s="65">
        <v>5000</v>
      </c>
      <c r="E141" s="45">
        <f>D141/C141*100</f>
        <v>100</v>
      </c>
      <c r="F141" s="26" t="s">
        <v>176</v>
      </c>
      <c r="G141" s="17" t="s">
        <v>5</v>
      </c>
      <c r="H141" s="35">
        <v>100</v>
      </c>
      <c r="I141" s="35">
        <v>100</v>
      </c>
      <c r="J141" s="74">
        <f>I141/H141*100</f>
        <v>100</v>
      </c>
      <c r="K141" s="72"/>
      <c r="L141" s="71"/>
    </row>
    <row r="142" spans="1:12" ht="63.75" customHeight="1">
      <c r="A142" s="132"/>
      <c r="B142" s="72"/>
      <c r="C142" s="73"/>
      <c r="D142" s="73"/>
      <c r="E142" s="72"/>
      <c r="F142" s="25" t="s">
        <v>177</v>
      </c>
      <c r="G142" s="17" t="s">
        <v>5</v>
      </c>
      <c r="H142" s="35">
        <v>1</v>
      </c>
      <c r="I142" s="35">
        <v>1</v>
      </c>
      <c r="J142" s="74">
        <f>I142/H142*100</f>
        <v>100</v>
      </c>
      <c r="K142" s="72"/>
      <c r="L142" s="10"/>
    </row>
    <row r="143" spans="1:12" ht="50.25" customHeight="1">
      <c r="A143" s="132"/>
      <c r="B143" s="72"/>
      <c r="C143" s="73"/>
      <c r="D143" s="73"/>
      <c r="E143" s="72"/>
      <c r="F143" s="26" t="s">
        <v>178</v>
      </c>
      <c r="G143" s="17" t="s">
        <v>5</v>
      </c>
      <c r="H143" s="35">
        <v>95</v>
      </c>
      <c r="I143" s="35">
        <v>95</v>
      </c>
      <c r="J143" s="74">
        <f>I143/H143*100</f>
        <v>100</v>
      </c>
      <c r="K143" s="72"/>
      <c r="L143" s="11"/>
    </row>
    <row r="144" spans="1:12" ht="39" customHeight="1">
      <c r="A144" s="132"/>
      <c r="B144" s="72"/>
      <c r="C144" s="73"/>
      <c r="D144" s="73"/>
      <c r="E144" s="72"/>
      <c r="F144" s="47" t="s">
        <v>179</v>
      </c>
      <c r="G144" s="17" t="s">
        <v>1</v>
      </c>
      <c r="H144" s="15">
        <v>100</v>
      </c>
      <c r="I144" s="15">
        <v>100</v>
      </c>
      <c r="J144" s="74">
        <f>I144/H144*100</f>
        <v>100</v>
      </c>
      <c r="K144" s="72"/>
      <c r="L144" s="11"/>
    </row>
    <row r="145" spans="1:12" ht="24.75" customHeight="1">
      <c r="A145" s="137" t="s">
        <v>100</v>
      </c>
      <c r="B145" s="39" t="s">
        <v>2</v>
      </c>
      <c r="C145" s="52">
        <f>C146</f>
        <v>392.68</v>
      </c>
      <c r="D145" s="52">
        <f>D146</f>
        <v>392.68</v>
      </c>
      <c r="E145" s="53">
        <f>D145/C145*100</f>
        <v>100</v>
      </c>
      <c r="F145" s="6" t="s">
        <v>2</v>
      </c>
      <c r="G145" s="34"/>
      <c r="H145" s="4"/>
      <c r="I145" s="4"/>
      <c r="J145" s="53">
        <f>(J146+J147+J148+J149)/4</f>
        <v>115.66616985433564</v>
      </c>
      <c r="K145" s="53">
        <f>J145/E145</f>
        <v>1.1566616985433564</v>
      </c>
      <c r="L145" s="6" t="s">
        <v>4</v>
      </c>
    </row>
    <row r="146" spans="1:12" ht="25.5" customHeight="1">
      <c r="A146" s="137"/>
      <c r="B146" s="4" t="s">
        <v>21</v>
      </c>
      <c r="C146" s="45">
        <v>392.68</v>
      </c>
      <c r="D146" s="45">
        <v>392.68</v>
      </c>
      <c r="E146" s="45">
        <f>D146/C146*100</f>
        <v>100</v>
      </c>
      <c r="F146" s="64" t="s">
        <v>180</v>
      </c>
      <c r="G146" s="34" t="s">
        <v>5</v>
      </c>
      <c r="H146" s="46">
        <v>75.1</v>
      </c>
      <c r="I146" s="4">
        <v>83.9</v>
      </c>
      <c r="J146" s="46">
        <f>I146/H146*100</f>
        <v>111.71770972037285</v>
      </c>
      <c r="K146" s="12"/>
      <c r="L146" s="10"/>
    </row>
    <row r="147" spans="1:12" ht="24">
      <c r="A147" s="137"/>
      <c r="B147" s="12"/>
      <c r="C147" s="55"/>
      <c r="D147" s="55"/>
      <c r="E147" s="12"/>
      <c r="F147" s="25" t="s">
        <v>181</v>
      </c>
      <c r="G147" s="34" t="s">
        <v>5</v>
      </c>
      <c r="H147" s="4">
        <v>4.4</v>
      </c>
      <c r="I147" s="4">
        <v>3.25</v>
      </c>
      <c r="J147" s="46">
        <f>I147/H147*100</f>
        <v>73.86363636363636</v>
      </c>
      <c r="K147" s="12"/>
      <c r="L147" s="10"/>
    </row>
    <row r="148" spans="1:12" ht="24">
      <c r="A148" s="137"/>
      <c r="B148" s="12"/>
      <c r="C148" s="55"/>
      <c r="D148" s="55"/>
      <c r="E148" s="12"/>
      <c r="F148" s="25" t="s">
        <v>182</v>
      </c>
      <c r="G148" s="34" t="s">
        <v>5</v>
      </c>
      <c r="H148" s="4">
        <v>22.4</v>
      </c>
      <c r="I148" s="4">
        <v>21</v>
      </c>
      <c r="J148" s="46">
        <f>I148/H148*100</f>
        <v>93.75000000000001</v>
      </c>
      <c r="K148" s="12"/>
      <c r="L148" s="6"/>
    </row>
    <row r="149" spans="1:12" ht="24.75" customHeight="1">
      <c r="A149" s="137"/>
      <c r="B149" s="12"/>
      <c r="C149" s="55"/>
      <c r="D149" s="55"/>
      <c r="E149" s="12"/>
      <c r="F149" s="25" t="s">
        <v>183</v>
      </c>
      <c r="G149" s="34" t="s">
        <v>5</v>
      </c>
      <c r="H149" s="4">
        <v>12</v>
      </c>
      <c r="I149" s="4">
        <v>22</v>
      </c>
      <c r="J149" s="46">
        <f>I149/H149*100</f>
        <v>183.33333333333331</v>
      </c>
      <c r="K149" s="12"/>
      <c r="L149" s="10"/>
    </row>
    <row r="150" spans="1:12" ht="52.5" customHeight="1">
      <c r="A150" s="142" t="s">
        <v>293</v>
      </c>
      <c r="B150" s="39" t="s">
        <v>2</v>
      </c>
      <c r="C150" s="156" t="s">
        <v>294</v>
      </c>
      <c r="D150" s="156"/>
      <c r="E150" s="156"/>
      <c r="F150" s="39" t="s">
        <v>2</v>
      </c>
      <c r="G150" s="159"/>
      <c r="H150" s="159"/>
      <c r="I150" s="159"/>
      <c r="J150" s="161">
        <f>(J151+J152+J153+J154)/4</f>
        <v>164.1159188034188</v>
      </c>
      <c r="K150" s="94"/>
      <c r="L150" s="10"/>
    </row>
    <row r="151" spans="1:12" ht="56.25" customHeight="1">
      <c r="A151" s="157"/>
      <c r="B151" s="12"/>
      <c r="C151" s="55"/>
      <c r="D151" s="55"/>
      <c r="E151" s="12"/>
      <c r="F151" s="25" t="s">
        <v>295</v>
      </c>
      <c r="G151" s="34" t="s">
        <v>296</v>
      </c>
      <c r="H151" s="4">
        <v>1</v>
      </c>
      <c r="I151" s="4">
        <v>0.5</v>
      </c>
      <c r="J151" s="160">
        <f>I151/H151*100</f>
        <v>50</v>
      </c>
      <c r="K151" s="12"/>
      <c r="L151" s="10"/>
    </row>
    <row r="152" spans="1:12" ht="54" customHeight="1">
      <c r="A152" s="157"/>
      <c r="B152" s="12"/>
      <c r="C152" s="55"/>
      <c r="D152" s="55"/>
      <c r="E152" s="12"/>
      <c r="F152" s="25" t="s">
        <v>297</v>
      </c>
      <c r="G152" s="34" t="s">
        <v>5</v>
      </c>
      <c r="H152" s="4">
        <v>50</v>
      </c>
      <c r="I152" s="4">
        <v>55</v>
      </c>
      <c r="J152" s="46">
        <f>I152/H152*100</f>
        <v>110.00000000000001</v>
      </c>
      <c r="K152" s="12"/>
      <c r="L152" s="10"/>
    </row>
    <row r="153" spans="1:12" ht="42" customHeight="1">
      <c r="A153" s="157"/>
      <c r="B153" s="12"/>
      <c r="C153" s="55"/>
      <c r="D153" s="55"/>
      <c r="E153" s="12"/>
      <c r="F153" s="25" t="s">
        <v>298</v>
      </c>
      <c r="G153" s="34" t="s">
        <v>296</v>
      </c>
      <c r="H153" s="4">
        <v>130</v>
      </c>
      <c r="I153" s="4">
        <v>469</v>
      </c>
      <c r="J153" s="46">
        <f>I153/H153*100</f>
        <v>360.7692307692308</v>
      </c>
      <c r="K153" s="12"/>
      <c r="L153" s="10"/>
    </row>
    <row r="154" spans="1:12" ht="42" customHeight="1">
      <c r="A154" s="158"/>
      <c r="B154" s="12"/>
      <c r="C154" s="55"/>
      <c r="D154" s="55"/>
      <c r="E154" s="12"/>
      <c r="F154" s="25" t="s">
        <v>299</v>
      </c>
      <c r="G154" s="34" t="s">
        <v>296</v>
      </c>
      <c r="H154" s="4">
        <v>3600</v>
      </c>
      <c r="I154" s="4">
        <v>4885</v>
      </c>
      <c r="J154" s="46">
        <f>I154/H154*100</f>
        <v>135.69444444444446</v>
      </c>
      <c r="K154" s="12"/>
      <c r="L154" s="10"/>
    </row>
    <row r="155" spans="1:12" ht="24" customHeight="1">
      <c r="A155" s="139" t="s">
        <v>26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1"/>
    </row>
    <row r="156" spans="1:12" ht="15.75" customHeight="1">
      <c r="A156" s="131" t="s">
        <v>184</v>
      </c>
      <c r="B156" s="52" t="s">
        <v>2</v>
      </c>
      <c r="C156" s="41">
        <f>C157+C158+C159</f>
        <v>79924.43000000001</v>
      </c>
      <c r="D156" s="41">
        <f>D157+D158+D159</f>
        <v>79443.64000000001</v>
      </c>
      <c r="E156" s="41">
        <f>D156/C156*100</f>
        <v>99.39844425540477</v>
      </c>
      <c r="F156" s="52" t="s">
        <v>2</v>
      </c>
      <c r="G156" s="6"/>
      <c r="H156" s="4"/>
      <c r="I156" s="4"/>
      <c r="J156" s="52">
        <f>(J157+J158+J159+J160+J161+J162+J163+J164)/8</f>
        <v>97.73188074777627</v>
      </c>
      <c r="K156" s="43">
        <f>J156/E156</f>
        <v>0.9832335051105402</v>
      </c>
      <c r="L156" s="6" t="s">
        <v>4</v>
      </c>
    </row>
    <row r="157" spans="1:12" ht="24">
      <c r="A157" s="132"/>
      <c r="B157" s="34" t="s">
        <v>21</v>
      </c>
      <c r="C157" s="4">
        <v>45212.73</v>
      </c>
      <c r="D157" s="4">
        <v>44731.94</v>
      </c>
      <c r="E157" s="4">
        <f>D157/C157*100</f>
        <v>98.93660480134687</v>
      </c>
      <c r="F157" s="25" t="s">
        <v>44</v>
      </c>
      <c r="G157" s="34" t="s">
        <v>45</v>
      </c>
      <c r="H157" s="77" t="s">
        <v>186</v>
      </c>
      <c r="I157" s="77" t="s">
        <v>185</v>
      </c>
      <c r="J157" s="4">
        <v>99.94</v>
      </c>
      <c r="K157" s="12"/>
      <c r="L157" s="10"/>
    </row>
    <row r="158" spans="1:12" ht="36">
      <c r="A158" s="132"/>
      <c r="B158" s="34" t="s">
        <v>9</v>
      </c>
      <c r="C158" s="4">
        <v>8.19</v>
      </c>
      <c r="D158" s="4">
        <v>8.19</v>
      </c>
      <c r="E158" s="4">
        <f>D158/C158*100</f>
        <v>100</v>
      </c>
      <c r="F158" s="25" t="s">
        <v>103</v>
      </c>
      <c r="G158" s="34" t="s">
        <v>187</v>
      </c>
      <c r="H158" s="59">
        <v>4</v>
      </c>
      <c r="I158" s="59">
        <v>4</v>
      </c>
      <c r="J158" s="4">
        <f>I158/H158*100</f>
        <v>100</v>
      </c>
      <c r="K158" s="12"/>
      <c r="L158" s="10"/>
    </row>
    <row r="159" spans="1:12" ht="15" customHeight="1">
      <c r="A159" s="132"/>
      <c r="B159" s="34" t="s">
        <v>10</v>
      </c>
      <c r="C159" s="4">
        <v>34703.51</v>
      </c>
      <c r="D159" s="4">
        <v>34703.51</v>
      </c>
      <c r="E159" s="4">
        <f>D159/C159*100</f>
        <v>100</v>
      </c>
      <c r="F159" s="25" t="s">
        <v>46</v>
      </c>
      <c r="G159" s="34" t="s">
        <v>0</v>
      </c>
      <c r="H159" s="59">
        <v>4020</v>
      </c>
      <c r="I159" s="59">
        <v>4366</v>
      </c>
      <c r="J159" s="4">
        <f>I159/H159*100</f>
        <v>108.60696517412936</v>
      </c>
      <c r="K159" s="12"/>
      <c r="L159" s="10"/>
    </row>
    <row r="160" spans="1:12" ht="18" customHeight="1">
      <c r="A160" s="132"/>
      <c r="B160" s="12"/>
      <c r="C160" s="4"/>
      <c r="D160" s="4"/>
      <c r="E160" s="12"/>
      <c r="F160" s="25" t="s">
        <v>47</v>
      </c>
      <c r="G160" s="34" t="s">
        <v>0</v>
      </c>
      <c r="H160" s="59">
        <v>360</v>
      </c>
      <c r="I160" s="59">
        <v>358</v>
      </c>
      <c r="J160" s="4">
        <f>I160/H160*100</f>
        <v>99.44444444444444</v>
      </c>
      <c r="K160" s="12"/>
      <c r="L160" s="10"/>
    </row>
    <row r="161" spans="1:12" ht="24">
      <c r="A161" s="132"/>
      <c r="B161" s="12"/>
      <c r="C161" s="4"/>
      <c r="D161" s="4"/>
      <c r="E161" s="12"/>
      <c r="F161" s="25" t="s">
        <v>48</v>
      </c>
      <c r="G161" s="34" t="s">
        <v>49</v>
      </c>
      <c r="H161" s="77" t="s">
        <v>101</v>
      </c>
      <c r="I161" s="77" t="s">
        <v>188</v>
      </c>
      <c r="J161" s="4">
        <v>105.5</v>
      </c>
      <c r="K161" s="12"/>
      <c r="L161" s="10"/>
    </row>
    <row r="162" spans="1:12" ht="45" customHeight="1">
      <c r="A162" s="132"/>
      <c r="B162" s="12"/>
      <c r="C162" s="4"/>
      <c r="D162" s="55"/>
      <c r="E162" s="12"/>
      <c r="F162" s="25" t="s">
        <v>50</v>
      </c>
      <c r="G162" s="34" t="s">
        <v>1</v>
      </c>
      <c r="H162" s="46">
        <v>25</v>
      </c>
      <c r="I162" s="46">
        <v>33</v>
      </c>
      <c r="J162" s="4">
        <f>I162/H162*100</f>
        <v>132</v>
      </c>
      <c r="K162" s="12"/>
      <c r="L162" s="10"/>
    </row>
    <row r="163" spans="1:13" ht="36">
      <c r="A163" s="69"/>
      <c r="B163" s="12"/>
      <c r="C163" s="4"/>
      <c r="D163" s="4"/>
      <c r="E163" s="12"/>
      <c r="F163" s="25" t="s">
        <v>51</v>
      </c>
      <c r="G163" s="34" t="s">
        <v>1</v>
      </c>
      <c r="H163" s="46">
        <v>11</v>
      </c>
      <c r="I163" s="46">
        <v>4</v>
      </c>
      <c r="J163" s="4">
        <f>I163/H163*100</f>
        <v>36.36363636363637</v>
      </c>
      <c r="K163" s="12"/>
      <c r="L163" s="10"/>
      <c r="M163" s="1"/>
    </row>
    <row r="164" spans="1:13" ht="12">
      <c r="A164" s="69"/>
      <c r="B164" s="12"/>
      <c r="C164" s="4"/>
      <c r="D164" s="55"/>
      <c r="E164" s="12"/>
      <c r="F164" s="25" t="s">
        <v>189</v>
      </c>
      <c r="G164" s="34" t="s">
        <v>0</v>
      </c>
      <c r="H164" s="46">
        <v>22160</v>
      </c>
      <c r="I164" s="46">
        <v>22160</v>
      </c>
      <c r="J164" s="4">
        <f>I164/H164*100</f>
        <v>100</v>
      </c>
      <c r="K164" s="12"/>
      <c r="L164" s="10"/>
      <c r="M164" s="1"/>
    </row>
    <row r="165" spans="1:13" ht="23.25" customHeight="1">
      <c r="A165" s="131" t="s">
        <v>190</v>
      </c>
      <c r="B165" s="52" t="s">
        <v>2</v>
      </c>
      <c r="C165" s="99">
        <f>C166+C167</f>
        <v>7582.34</v>
      </c>
      <c r="D165" s="99">
        <f>D166+D167</f>
        <v>7570.07</v>
      </c>
      <c r="E165" s="41">
        <f aca="true" t="shared" si="4" ref="E165:E170">D165/C165*100</f>
        <v>99.83817660511136</v>
      </c>
      <c r="F165" s="52" t="s">
        <v>2</v>
      </c>
      <c r="G165" s="6"/>
      <c r="H165" s="4"/>
      <c r="I165" s="4"/>
      <c r="J165" s="52">
        <f>(J166+J167)/2</f>
        <v>100</v>
      </c>
      <c r="K165" s="53">
        <f>J165/E165</f>
        <v>1.001620856874507</v>
      </c>
      <c r="L165" s="6" t="s">
        <v>4</v>
      </c>
      <c r="M165" s="1"/>
    </row>
    <row r="166" spans="1:13" ht="27.75" customHeight="1">
      <c r="A166" s="132"/>
      <c r="B166" s="34" t="s">
        <v>21</v>
      </c>
      <c r="C166" s="100">
        <v>4282.34</v>
      </c>
      <c r="D166" s="100">
        <v>4270.07</v>
      </c>
      <c r="E166" s="46">
        <f t="shared" si="4"/>
        <v>99.71347440885123</v>
      </c>
      <c r="F166" s="25" t="s">
        <v>102</v>
      </c>
      <c r="G166" s="34" t="s">
        <v>1</v>
      </c>
      <c r="H166" s="77">
        <v>6</v>
      </c>
      <c r="I166" s="77">
        <v>6</v>
      </c>
      <c r="J166" s="4">
        <v>100</v>
      </c>
      <c r="K166" s="12"/>
      <c r="L166" s="10"/>
      <c r="M166" s="1"/>
    </row>
    <row r="167" spans="1:13" ht="36.75" customHeight="1">
      <c r="A167" s="132"/>
      <c r="B167" s="34" t="s">
        <v>10</v>
      </c>
      <c r="C167" s="100">
        <v>3300</v>
      </c>
      <c r="D167" s="100">
        <v>3300</v>
      </c>
      <c r="E167" s="46">
        <f t="shared" si="4"/>
        <v>100</v>
      </c>
      <c r="F167" s="38" t="s">
        <v>103</v>
      </c>
      <c r="G167" s="63" t="s">
        <v>1</v>
      </c>
      <c r="H167" s="78" t="s">
        <v>191</v>
      </c>
      <c r="I167" s="78" t="s">
        <v>191</v>
      </c>
      <c r="J167" s="4">
        <v>100</v>
      </c>
      <c r="K167" s="12"/>
      <c r="L167" s="10"/>
      <c r="M167" s="1"/>
    </row>
    <row r="168" spans="1:13" ht="23.25" customHeight="1">
      <c r="A168" s="131" t="s">
        <v>200</v>
      </c>
      <c r="B168" s="52" t="s">
        <v>2</v>
      </c>
      <c r="C168" s="41">
        <f>C169+C170</f>
        <v>39560.67</v>
      </c>
      <c r="D168" s="41">
        <f>D169+D170</f>
        <v>39121.979999999996</v>
      </c>
      <c r="E168" s="41">
        <f t="shared" si="4"/>
        <v>98.89109562603464</v>
      </c>
      <c r="F168" s="52" t="s">
        <v>2</v>
      </c>
      <c r="G168" s="6"/>
      <c r="H168" s="4"/>
      <c r="I168" s="4"/>
      <c r="J168" s="52">
        <f>SUM(J169+J170+J171+J172+J173+J174)/6</f>
        <v>114.90333333333332</v>
      </c>
      <c r="K168" s="53">
        <f>J168/E168</f>
        <v>1.1619178916557904</v>
      </c>
      <c r="L168" s="6" t="s">
        <v>4</v>
      </c>
      <c r="M168" s="1"/>
    </row>
    <row r="169" spans="1:13" ht="27.75" customHeight="1">
      <c r="A169" s="132"/>
      <c r="B169" s="34" t="s">
        <v>21</v>
      </c>
      <c r="C169" s="4">
        <v>26060.67</v>
      </c>
      <c r="D169" s="4">
        <v>25621.98</v>
      </c>
      <c r="E169" s="46">
        <f t="shared" si="4"/>
        <v>98.3166587812209</v>
      </c>
      <c r="F169" s="119" t="s">
        <v>54</v>
      </c>
      <c r="G169" s="120" t="s">
        <v>49</v>
      </c>
      <c r="H169" s="120" t="s">
        <v>101</v>
      </c>
      <c r="I169" s="120" t="s">
        <v>188</v>
      </c>
      <c r="J169" s="4">
        <v>105.5</v>
      </c>
      <c r="K169" s="12"/>
      <c r="L169" s="10"/>
      <c r="M169" s="1"/>
    </row>
    <row r="170" spans="1:13" ht="39.75" customHeight="1">
      <c r="A170" s="132"/>
      <c r="B170" s="34" t="s">
        <v>10</v>
      </c>
      <c r="C170" s="4">
        <v>13500</v>
      </c>
      <c r="D170" s="4">
        <v>13500</v>
      </c>
      <c r="E170" s="46">
        <f t="shared" si="4"/>
        <v>100</v>
      </c>
      <c r="F170" s="119" t="s">
        <v>55</v>
      </c>
      <c r="G170" s="120" t="s">
        <v>1</v>
      </c>
      <c r="H170" s="121">
        <v>6</v>
      </c>
      <c r="I170" s="121">
        <v>6</v>
      </c>
      <c r="J170" s="4">
        <v>100</v>
      </c>
      <c r="K170" s="12"/>
      <c r="L170" s="10"/>
      <c r="M170" s="1"/>
    </row>
    <row r="171" spans="1:13" ht="15.75" customHeight="1">
      <c r="A171" s="132"/>
      <c r="B171" s="98"/>
      <c r="C171" s="83"/>
      <c r="D171" s="92"/>
      <c r="E171" s="85"/>
      <c r="F171" s="119" t="s">
        <v>56</v>
      </c>
      <c r="G171" s="120" t="s">
        <v>49</v>
      </c>
      <c r="H171" s="120" t="s">
        <v>193</v>
      </c>
      <c r="I171" s="120" t="s">
        <v>192</v>
      </c>
      <c r="J171" s="4">
        <v>249.6</v>
      </c>
      <c r="K171" s="12"/>
      <c r="L171" s="10"/>
      <c r="M171" s="1"/>
    </row>
    <row r="172" spans="1:13" ht="24.75" customHeight="1">
      <c r="A172" s="132"/>
      <c r="B172" s="91"/>
      <c r="C172" s="83"/>
      <c r="D172" s="92"/>
      <c r="E172" s="91"/>
      <c r="F172" s="119" t="s">
        <v>57</v>
      </c>
      <c r="G172" s="120" t="s">
        <v>45</v>
      </c>
      <c r="H172" s="120" t="s">
        <v>194</v>
      </c>
      <c r="I172" s="120" t="s">
        <v>195</v>
      </c>
      <c r="J172" s="4">
        <v>99.64</v>
      </c>
      <c r="K172" s="12"/>
      <c r="L172" s="10"/>
      <c r="M172" s="1"/>
    </row>
    <row r="173" spans="1:13" ht="50.25" customHeight="1">
      <c r="A173" s="132"/>
      <c r="B173" s="91"/>
      <c r="C173" s="83"/>
      <c r="D173" s="92"/>
      <c r="E173" s="91"/>
      <c r="F173" s="119" t="s">
        <v>104</v>
      </c>
      <c r="G173" s="120" t="s">
        <v>1</v>
      </c>
      <c r="H173" s="122">
        <v>25</v>
      </c>
      <c r="I173" s="120" t="s">
        <v>196</v>
      </c>
      <c r="J173" s="4">
        <v>132</v>
      </c>
      <c r="K173" s="12"/>
      <c r="L173" s="6"/>
      <c r="M173" s="1"/>
    </row>
    <row r="174" spans="1:13" ht="45" customHeight="1">
      <c r="A174" s="80"/>
      <c r="B174" s="91"/>
      <c r="C174" s="83"/>
      <c r="D174" s="92"/>
      <c r="E174" s="91"/>
      <c r="F174" s="119" t="s">
        <v>197</v>
      </c>
      <c r="G174" s="120" t="s">
        <v>187</v>
      </c>
      <c r="H174" s="120" t="s">
        <v>199</v>
      </c>
      <c r="I174" s="120" t="s">
        <v>198</v>
      </c>
      <c r="J174" s="4">
        <v>2.68</v>
      </c>
      <c r="K174" s="12"/>
      <c r="L174" s="6"/>
      <c r="M174" s="1"/>
    </row>
    <row r="175" spans="1:13" ht="15.75" customHeight="1">
      <c r="A175" s="131" t="s">
        <v>201</v>
      </c>
      <c r="B175" s="52" t="s">
        <v>2</v>
      </c>
      <c r="C175" s="41">
        <f>C176+C177+C178</f>
        <v>14312.869999999999</v>
      </c>
      <c r="D175" s="41">
        <f>D176+D177+D178</f>
        <v>14295.17</v>
      </c>
      <c r="E175" s="41">
        <f>+D175/C175*100</f>
        <v>99.8763350746566</v>
      </c>
      <c r="F175" s="52" t="s">
        <v>2</v>
      </c>
      <c r="G175" s="6"/>
      <c r="H175" s="4"/>
      <c r="I175" s="4"/>
      <c r="J175" s="52">
        <f>(J176+J177+J178+J179)/4</f>
        <v>97.0821896530321</v>
      </c>
      <c r="K175" s="43">
        <f>J175/E175</f>
        <v>0.9720239492214457</v>
      </c>
      <c r="L175" s="6" t="s">
        <v>4</v>
      </c>
      <c r="M175" s="1"/>
    </row>
    <row r="176" spans="1:12" ht="18.75" customHeight="1">
      <c r="A176" s="132"/>
      <c r="B176" s="34" t="s">
        <v>21</v>
      </c>
      <c r="C176" s="4">
        <v>6801.17</v>
      </c>
      <c r="D176" s="4">
        <v>6783.47</v>
      </c>
      <c r="E176" s="45">
        <f>+D176/C176*100</f>
        <v>99.73975066054811</v>
      </c>
      <c r="F176" s="25" t="s">
        <v>202</v>
      </c>
      <c r="G176" s="34" t="s">
        <v>0</v>
      </c>
      <c r="H176" s="59">
        <v>22160</v>
      </c>
      <c r="I176" s="59">
        <v>22160</v>
      </c>
      <c r="J176" s="4">
        <f>I176/H176*100</f>
        <v>100</v>
      </c>
      <c r="K176" s="12"/>
      <c r="L176" s="10"/>
    </row>
    <row r="177" spans="1:12" ht="17.25" customHeight="1">
      <c r="A177" s="132"/>
      <c r="B177" s="34" t="s">
        <v>9</v>
      </c>
      <c r="C177" s="4">
        <v>8.19</v>
      </c>
      <c r="D177" s="4">
        <v>8.19</v>
      </c>
      <c r="E177" s="45">
        <f>+D177/C177*100</f>
        <v>100</v>
      </c>
      <c r="F177" s="25" t="s">
        <v>34</v>
      </c>
      <c r="G177" s="34" t="s">
        <v>187</v>
      </c>
      <c r="H177" s="59">
        <v>161110</v>
      </c>
      <c r="I177" s="59">
        <v>161108</v>
      </c>
      <c r="J177" s="4">
        <f>I177/H177*100</f>
        <v>99.99875861212836</v>
      </c>
      <c r="K177" s="12"/>
      <c r="L177" s="6"/>
    </row>
    <row r="178" spans="1:12" ht="15.75" customHeight="1">
      <c r="A178" s="132"/>
      <c r="B178" s="34" t="s">
        <v>10</v>
      </c>
      <c r="C178" s="4">
        <v>7503.51</v>
      </c>
      <c r="D178" s="4">
        <v>7503.51</v>
      </c>
      <c r="E178" s="45">
        <f>+D178/C178*100</f>
        <v>100</v>
      </c>
      <c r="F178" s="25" t="s">
        <v>35</v>
      </c>
      <c r="G178" s="34" t="s">
        <v>36</v>
      </c>
      <c r="H178" s="59">
        <v>577310</v>
      </c>
      <c r="I178" s="59">
        <v>577306</v>
      </c>
      <c r="J178" s="4">
        <v>96.53</v>
      </c>
      <c r="K178" s="12"/>
      <c r="L178" s="10"/>
    </row>
    <row r="179" spans="1:12" ht="26.25" customHeight="1">
      <c r="A179" s="138"/>
      <c r="B179" s="34"/>
      <c r="C179" s="4"/>
      <c r="D179" s="55"/>
      <c r="E179" s="45"/>
      <c r="F179" s="25" t="s">
        <v>57</v>
      </c>
      <c r="G179" s="5" t="s">
        <v>45</v>
      </c>
      <c r="H179" s="78" t="s">
        <v>204</v>
      </c>
      <c r="I179" s="78" t="s">
        <v>203</v>
      </c>
      <c r="J179" s="4">
        <v>91.8</v>
      </c>
      <c r="K179" s="12"/>
      <c r="L179" s="10"/>
    </row>
    <row r="180" spans="1:12" ht="26.25" customHeight="1">
      <c r="A180" s="131" t="s">
        <v>215</v>
      </c>
      <c r="B180" s="52" t="s">
        <v>2</v>
      </c>
      <c r="C180" s="41">
        <f>C181+C182</f>
        <v>2994.84</v>
      </c>
      <c r="D180" s="41">
        <f>D181+D182</f>
        <v>2994.6400000000003</v>
      </c>
      <c r="E180" s="41">
        <f>D180/C180*100</f>
        <v>99.99332184691002</v>
      </c>
      <c r="F180" s="52" t="s">
        <v>2</v>
      </c>
      <c r="G180" s="82"/>
      <c r="H180" s="84"/>
      <c r="I180" s="84"/>
      <c r="J180" s="58">
        <f>(J181+J182+J183+J184+J185+J186+J187+J188+J189+J190)/11</f>
        <v>97.06651382920126</v>
      </c>
      <c r="K180" s="43">
        <f>J180/E180</f>
        <v>0.970729965125174</v>
      </c>
      <c r="L180" s="6" t="s">
        <v>4</v>
      </c>
    </row>
    <row r="181" spans="1:12" ht="21.75" customHeight="1">
      <c r="A181" s="132"/>
      <c r="B181" s="34" t="s">
        <v>21</v>
      </c>
      <c r="C181" s="4">
        <v>1694.84</v>
      </c>
      <c r="D181" s="4">
        <v>1694.64</v>
      </c>
      <c r="E181" s="45">
        <f>D181/C181*100</f>
        <v>99.98819947605675</v>
      </c>
      <c r="F181" s="25" t="s">
        <v>59</v>
      </c>
      <c r="G181" s="34" t="s">
        <v>0</v>
      </c>
      <c r="H181" s="4">
        <v>4020</v>
      </c>
      <c r="I181" s="4">
        <v>4366</v>
      </c>
      <c r="J181" s="4">
        <f aca="true" t="shared" si="5" ref="J181:J191">I181/H181*100</f>
        <v>108.60696517412936</v>
      </c>
      <c r="K181" s="12"/>
      <c r="L181" s="10"/>
    </row>
    <row r="182" spans="1:12" ht="18" customHeight="1">
      <c r="A182" s="132"/>
      <c r="B182" s="34" t="s">
        <v>10</v>
      </c>
      <c r="C182" s="4">
        <v>1300</v>
      </c>
      <c r="D182" s="4">
        <v>1300</v>
      </c>
      <c r="E182" s="45">
        <f>+D182/C182*100</f>
        <v>100</v>
      </c>
      <c r="F182" s="25" t="s">
        <v>58</v>
      </c>
      <c r="G182" s="34" t="s">
        <v>1</v>
      </c>
      <c r="H182" s="4">
        <v>10713</v>
      </c>
      <c r="I182" s="4">
        <v>10722</v>
      </c>
      <c r="J182" s="4">
        <f t="shared" si="5"/>
        <v>100.08401008120975</v>
      </c>
      <c r="K182" s="12"/>
      <c r="L182" s="6"/>
    </row>
    <row r="183" spans="1:12" ht="25.5" customHeight="1">
      <c r="A183" s="132"/>
      <c r="B183" s="12"/>
      <c r="C183" s="4"/>
      <c r="D183" s="55"/>
      <c r="E183" s="12"/>
      <c r="F183" s="25" t="s">
        <v>60</v>
      </c>
      <c r="G183" s="34" t="s">
        <v>1</v>
      </c>
      <c r="H183" s="59">
        <v>3312</v>
      </c>
      <c r="I183" s="59">
        <v>3312</v>
      </c>
      <c r="J183" s="4">
        <f t="shared" si="5"/>
        <v>100</v>
      </c>
      <c r="K183" s="12"/>
      <c r="L183" s="10"/>
    </row>
    <row r="184" spans="1:12" ht="18" customHeight="1">
      <c r="A184" s="132"/>
      <c r="B184" s="12"/>
      <c r="C184" s="4"/>
      <c r="D184" s="55"/>
      <c r="E184" s="12"/>
      <c r="F184" s="25" t="s">
        <v>61</v>
      </c>
      <c r="G184" s="5" t="s">
        <v>1</v>
      </c>
      <c r="H184" s="59">
        <v>53</v>
      </c>
      <c r="I184" s="59">
        <v>62</v>
      </c>
      <c r="J184" s="4">
        <f t="shared" si="5"/>
        <v>116.98113207547169</v>
      </c>
      <c r="K184" s="12"/>
      <c r="L184" s="10"/>
    </row>
    <row r="185" spans="1:12" ht="23.25" customHeight="1">
      <c r="A185" s="132"/>
      <c r="B185" s="12"/>
      <c r="C185" s="4"/>
      <c r="D185" s="55"/>
      <c r="E185" s="12"/>
      <c r="F185" s="25" t="s">
        <v>62</v>
      </c>
      <c r="G185" s="5" t="s">
        <v>1</v>
      </c>
      <c r="H185" s="59">
        <v>10713</v>
      </c>
      <c r="I185" s="59">
        <v>10722</v>
      </c>
      <c r="J185" s="4">
        <f t="shared" si="5"/>
        <v>100.08401008120975</v>
      </c>
      <c r="K185" s="12"/>
      <c r="L185" s="10"/>
    </row>
    <row r="186" spans="1:12" ht="20.25" customHeight="1">
      <c r="A186" s="132"/>
      <c r="B186" s="12"/>
      <c r="C186" s="4"/>
      <c r="D186" s="55"/>
      <c r="E186" s="12"/>
      <c r="F186" s="25" t="s">
        <v>63</v>
      </c>
      <c r="G186" s="5" t="s">
        <v>1</v>
      </c>
      <c r="H186" s="59">
        <v>12</v>
      </c>
      <c r="I186" s="59">
        <v>14</v>
      </c>
      <c r="J186" s="4">
        <f t="shared" si="5"/>
        <v>116.66666666666667</v>
      </c>
      <c r="K186" s="12"/>
      <c r="L186" s="6"/>
    </row>
    <row r="187" spans="1:12" ht="20.25" customHeight="1">
      <c r="A187" s="132"/>
      <c r="B187" s="12"/>
      <c r="C187" s="4"/>
      <c r="D187" s="55"/>
      <c r="E187" s="12"/>
      <c r="F187" s="25" t="s">
        <v>64</v>
      </c>
      <c r="G187" s="5" t="s">
        <v>1</v>
      </c>
      <c r="H187" s="59">
        <v>12</v>
      </c>
      <c r="I187" s="59">
        <v>13</v>
      </c>
      <c r="J187" s="4">
        <f t="shared" si="5"/>
        <v>108.33333333333333</v>
      </c>
      <c r="K187" s="12"/>
      <c r="L187" s="5"/>
    </row>
    <row r="188" spans="1:12" ht="30.75" customHeight="1">
      <c r="A188" s="138"/>
      <c r="B188" s="12"/>
      <c r="C188" s="4"/>
      <c r="D188" s="55"/>
      <c r="E188" s="12"/>
      <c r="F188" s="25" t="s">
        <v>65</v>
      </c>
      <c r="G188" s="5" t="s">
        <v>45</v>
      </c>
      <c r="H188" s="78" t="s">
        <v>205</v>
      </c>
      <c r="I188" s="78" t="s">
        <v>206</v>
      </c>
      <c r="J188" s="4">
        <v>108.12</v>
      </c>
      <c r="K188" s="12"/>
      <c r="L188" s="5"/>
    </row>
    <row r="189" spans="1:12" ht="30.75" customHeight="1">
      <c r="A189" s="38"/>
      <c r="B189" s="12"/>
      <c r="C189" s="4"/>
      <c r="D189" s="55"/>
      <c r="E189" s="12"/>
      <c r="F189" s="25" t="s">
        <v>207</v>
      </c>
      <c r="G189" s="5" t="s">
        <v>187</v>
      </c>
      <c r="H189" s="78" t="s">
        <v>208</v>
      </c>
      <c r="I189" s="78" t="s">
        <v>209</v>
      </c>
      <c r="J189" s="4">
        <f t="shared" si="5"/>
        <v>28.855534709193247</v>
      </c>
      <c r="K189" s="12"/>
      <c r="L189" s="5"/>
    </row>
    <row r="190" spans="1:12" ht="30.75" customHeight="1">
      <c r="A190" s="38"/>
      <c r="B190" s="12"/>
      <c r="C190" s="4"/>
      <c r="D190" s="55"/>
      <c r="E190" s="12"/>
      <c r="F190" s="25" t="s">
        <v>210</v>
      </c>
      <c r="G190" s="5" t="s">
        <v>187</v>
      </c>
      <c r="H190" s="78" t="s">
        <v>211</v>
      </c>
      <c r="I190" s="78" t="s">
        <v>212</v>
      </c>
      <c r="J190" s="4">
        <f t="shared" si="5"/>
        <v>180</v>
      </c>
      <c r="K190" s="12"/>
      <c r="L190" s="5"/>
    </row>
    <row r="191" spans="1:12" ht="30.75" customHeight="1">
      <c r="A191" s="38"/>
      <c r="B191" s="12"/>
      <c r="C191" s="4"/>
      <c r="D191" s="55"/>
      <c r="E191" s="12"/>
      <c r="F191" s="25" t="s">
        <v>213</v>
      </c>
      <c r="G191" s="5" t="s">
        <v>187</v>
      </c>
      <c r="H191" s="78" t="s">
        <v>212</v>
      </c>
      <c r="I191" s="78" t="s">
        <v>214</v>
      </c>
      <c r="J191" s="4">
        <f t="shared" si="5"/>
        <v>0</v>
      </c>
      <c r="K191" s="12"/>
      <c r="L191" s="5"/>
    </row>
    <row r="192" spans="1:12" ht="29.25" customHeight="1">
      <c r="A192" s="137" t="s">
        <v>216</v>
      </c>
      <c r="B192" s="52" t="s">
        <v>2</v>
      </c>
      <c r="C192" s="41">
        <f>C193+C194</f>
        <v>15201.8</v>
      </c>
      <c r="D192" s="41">
        <f>D193+D194</f>
        <v>15190.36</v>
      </c>
      <c r="E192" s="41">
        <f>D192/C192*100</f>
        <v>99.92474575379232</v>
      </c>
      <c r="F192" s="52" t="s">
        <v>2</v>
      </c>
      <c r="G192" s="6"/>
      <c r="H192" s="4"/>
      <c r="I192" s="4"/>
      <c r="J192" s="52">
        <f>(J193+J194+J195+J196+J197+J198)/6</f>
        <v>105.42255892255893</v>
      </c>
      <c r="K192" s="53">
        <f>J192/E192</f>
        <v>1.055019536224919</v>
      </c>
      <c r="L192" s="6" t="s">
        <v>22</v>
      </c>
    </row>
    <row r="193" spans="1:12" ht="16.5" customHeight="1">
      <c r="A193" s="137"/>
      <c r="B193" s="34" t="s">
        <v>21</v>
      </c>
      <c r="C193" s="4">
        <v>6101.8</v>
      </c>
      <c r="D193" s="4">
        <v>6090.36</v>
      </c>
      <c r="E193" s="4">
        <f>D193/C193*100</f>
        <v>99.8125143400308</v>
      </c>
      <c r="F193" s="25" t="s">
        <v>52</v>
      </c>
      <c r="G193" s="34" t="s">
        <v>0</v>
      </c>
      <c r="H193" s="59">
        <v>360</v>
      </c>
      <c r="I193" s="59">
        <v>358</v>
      </c>
      <c r="J193" s="4">
        <f>I193/H193*100</f>
        <v>99.44444444444444</v>
      </c>
      <c r="K193" s="12"/>
      <c r="L193" s="5"/>
    </row>
    <row r="194" spans="1:12" ht="37.5" customHeight="1">
      <c r="A194" s="137"/>
      <c r="B194" s="34" t="s">
        <v>10</v>
      </c>
      <c r="C194" s="4">
        <v>9100</v>
      </c>
      <c r="D194" s="4">
        <v>9100</v>
      </c>
      <c r="E194" s="4">
        <f>D194/C194*100</f>
        <v>100</v>
      </c>
      <c r="F194" s="25" t="s">
        <v>37</v>
      </c>
      <c r="G194" s="34" t="s">
        <v>0</v>
      </c>
      <c r="H194" s="59">
        <v>22</v>
      </c>
      <c r="I194" s="59">
        <v>24</v>
      </c>
      <c r="J194" s="4">
        <f>I194/H194*100</f>
        <v>109.09090909090908</v>
      </c>
      <c r="K194" s="12"/>
      <c r="L194" s="6"/>
    </row>
    <row r="195" spans="1:12" ht="27" customHeight="1">
      <c r="A195" s="137"/>
      <c r="B195" s="34"/>
      <c r="C195" s="55"/>
      <c r="D195" s="55"/>
      <c r="E195" s="46"/>
      <c r="F195" s="25" t="s">
        <v>69</v>
      </c>
      <c r="G195" s="34" t="s">
        <v>1</v>
      </c>
      <c r="H195" s="59">
        <v>9</v>
      </c>
      <c r="I195" s="59">
        <v>9</v>
      </c>
      <c r="J195" s="4">
        <f>I195/H195*100</f>
        <v>100</v>
      </c>
      <c r="K195" s="12"/>
      <c r="L195" s="10"/>
    </row>
    <row r="196" spans="1:12" ht="27" customHeight="1">
      <c r="A196" s="137"/>
      <c r="B196" s="12"/>
      <c r="C196" s="4"/>
      <c r="D196" s="55"/>
      <c r="E196" s="12"/>
      <c r="F196" s="25" t="s">
        <v>53</v>
      </c>
      <c r="G196" s="34" t="s">
        <v>45</v>
      </c>
      <c r="H196" s="78" t="s">
        <v>217</v>
      </c>
      <c r="I196" s="78" t="s">
        <v>218</v>
      </c>
      <c r="J196" s="4">
        <v>124</v>
      </c>
      <c r="K196" s="12"/>
      <c r="L196" s="10"/>
    </row>
    <row r="197" spans="1:12" ht="27" customHeight="1">
      <c r="A197" s="25"/>
      <c r="B197" s="12"/>
      <c r="C197" s="4"/>
      <c r="D197" s="55"/>
      <c r="E197" s="12"/>
      <c r="F197" s="25" t="s">
        <v>219</v>
      </c>
      <c r="G197" s="34" t="s">
        <v>220</v>
      </c>
      <c r="H197" s="78" t="s">
        <v>221</v>
      </c>
      <c r="I197" s="78" t="s">
        <v>221</v>
      </c>
      <c r="J197" s="4">
        <v>100</v>
      </c>
      <c r="K197" s="12"/>
      <c r="L197" s="10"/>
    </row>
    <row r="198" spans="1:12" ht="27" customHeight="1">
      <c r="A198" s="25"/>
      <c r="B198" s="12"/>
      <c r="C198" s="4"/>
      <c r="D198" s="55"/>
      <c r="E198" s="12"/>
      <c r="F198" s="25" t="s">
        <v>222</v>
      </c>
      <c r="G198" s="34" t="s">
        <v>220</v>
      </c>
      <c r="H198" s="78" t="s">
        <v>223</v>
      </c>
      <c r="I198" s="78" t="s">
        <v>223</v>
      </c>
      <c r="J198" s="4">
        <v>100</v>
      </c>
      <c r="K198" s="12"/>
      <c r="L198" s="10"/>
    </row>
    <row r="199" spans="1:12" ht="26.25" customHeight="1">
      <c r="A199" s="137" t="s">
        <v>224</v>
      </c>
      <c r="B199" s="52" t="s">
        <v>2</v>
      </c>
      <c r="C199" s="41">
        <f>C200</f>
        <v>271.92</v>
      </c>
      <c r="D199" s="41">
        <f>D200</f>
        <v>271.42</v>
      </c>
      <c r="E199" s="41">
        <f>D199/C199*100</f>
        <v>99.81612238893793</v>
      </c>
      <c r="F199" s="52" t="s">
        <v>2</v>
      </c>
      <c r="G199" s="6"/>
      <c r="H199" s="4"/>
      <c r="I199" s="4"/>
      <c r="J199" s="52">
        <f>(J200+J201)/2</f>
        <v>68.18181818181819</v>
      </c>
      <c r="K199" s="43">
        <f>J199/E199</f>
        <v>0.6830742023432319</v>
      </c>
      <c r="L199" s="6" t="s">
        <v>258</v>
      </c>
    </row>
    <row r="200" spans="1:12" ht="71.25" customHeight="1">
      <c r="A200" s="137"/>
      <c r="B200" s="34" t="s">
        <v>21</v>
      </c>
      <c r="C200" s="4">
        <v>271.92</v>
      </c>
      <c r="D200" s="4">
        <v>271.42</v>
      </c>
      <c r="E200" s="4">
        <f>D200/C200*100</f>
        <v>99.81612238893793</v>
      </c>
      <c r="F200" s="25" t="s">
        <v>66</v>
      </c>
      <c r="G200" s="34" t="s">
        <v>1</v>
      </c>
      <c r="H200" s="77">
        <v>11</v>
      </c>
      <c r="I200" s="59">
        <v>4</v>
      </c>
      <c r="J200" s="4">
        <f>I200/H200*100</f>
        <v>36.36363636363637</v>
      </c>
      <c r="K200" s="133" t="s">
        <v>259</v>
      </c>
      <c r="L200" s="134"/>
    </row>
    <row r="201" spans="1:12" ht="36.75" customHeight="1">
      <c r="A201" s="137"/>
      <c r="B201" s="34"/>
      <c r="C201" s="4"/>
      <c r="D201" s="4"/>
      <c r="E201" s="4"/>
      <c r="F201" s="25" t="s">
        <v>67</v>
      </c>
      <c r="G201" s="34" t="s">
        <v>5</v>
      </c>
      <c r="H201" s="77">
        <v>20</v>
      </c>
      <c r="I201" s="54">
        <v>20</v>
      </c>
      <c r="J201" s="4">
        <f>I201/H201*100</f>
        <v>100</v>
      </c>
      <c r="K201" s="12"/>
      <c r="L201" s="10"/>
    </row>
    <row r="202" spans="1:12" ht="29.25" customHeight="1">
      <c r="A202" s="131" t="s">
        <v>225</v>
      </c>
      <c r="B202" s="52" t="s">
        <v>2</v>
      </c>
      <c r="C202" s="41">
        <f>C203+C204</f>
        <v>299.9</v>
      </c>
      <c r="D202" s="41">
        <f>D203+D204</f>
        <v>299.9</v>
      </c>
      <c r="E202" s="41">
        <f>D202/C202*100</f>
        <v>100</v>
      </c>
      <c r="F202" s="52" t="s">
        <v>2</v>
      </c>
      <c r="G202" s="6"/>
      <c r="H202" s="4"/>
      <c r="I202" s="4"/>
      <c r="J202" s="52">
        <f>(J203+J204+J205+J206)/4</f>
        <v>100</v>
      </c>
      <c r="K202" s="53">
        <f>J202/E202</f>
        <v>1</v>
      </c>
      <c r="L202" s="6" t="s">
        <v>4</v>
      </c>
    </row>
    <row r="203" spans="1:12" ht="39" customHeight="1">
      <c r="A203" s="132"/>
      <c r="B203" s="34" t="s">
        <v>21</v>
      </c>
      <c r="C203" s="4">
        <v>299.9</v>
      </c>
      <c r="D203" s="4">
        <v>299.9</v>
      </c>
      <c r="E203" s="4">
        <f>D203/C203*100</f>
        <v>100</v>
      </c>
      <c r="F203" s="25" t="s">
        <v>226</v>
      </c>
      <c r="G203" s="34" t="s">
        <v>1</v>
      </c>
      <c r="H203" s="34">
        <v>1</v>
      </c>
      <c r="I203" s="34">
        <v>1</v>
      </c>
      <c r="J203" s="34">
        <f>I203/H203*100</f>
        <v>100</v>
      </c>
      <c r="K203" s="79"/>
      <c r="L203" s="10"/>
    </row>
    <row r="204" spans="1:12" ht="66" customHeight="1">
      <c r="A204" s="132"/>
      <c r="B204" s="34"/>
      <c r="C204" s="4"/>
      <c r="D204" s="4"/>
      <c r="E204" s="4"/>
      <c r="F204" s="25" t="s">
        <v>227</v>
      </c>
      <c r="G204" s="34" t="s">
        <v>1</v>
      </c>
      <c r="H204" s="34">
        <v>1</v>
      </c>
      <c r="I204" s="34">
        <v>1</v>
      </c>
      <c r="J204" s="34">
        <f>I204/H204*100</f>
        <v>100</v>
      </c>
      <c r="K204" s="79"/>
      <c r="L204" s="10"/>
    </row>
    <row r="205" spans="1:12" ht="68.25" customHeight="1">
      <c r="A205" s="132"/>
      <c r="B205" s="12"/>
      <c r="C205" s="12"/>
      <c r="D205" s="12"/>
      <c r="E205" s="12"/>
      <c r="F205" s="25" t="s">
        <v>228</v>
      </c>
      <c r="G205" s="34" t="s">
        <v>1</v>
      </c>
      <c r="H205" s="34">
        <v>1</v>
      </c>
      <c r="I205" s="34">
        <v>1</v>
      </c>
      <c r="J205" s="34">
        <f>I205/H205*100</f>
        <v>100</v>
      </c>
      <c r="K205" s="79"/>
      <c r="L205" s="10"/>
    </row>
    <row r="206" spans="1:12" ht="36">
      <c r="A206" s="132"/>
      <c r="B206" s="12"/>
      <c r="C206" s="12"/>
      <c r="D206" s="12"/>
      <c r="E206" s="12"/>
      <c r="F206" s="25" t="s">
        <v>229</v>
      </c>
      <c r="G206" s="34" t="s">
        <v>1</v>
      </c>
      <c r="H206" s="34">
        <v>1</v>
      </c>
      <c r="I206" s="34">
        <v>1</v>
      </c>
      <c r="J206" s="34">
        <f>I206/H206*100</f>
        <v>100</v>
      </c>
      <c r="K206" s="79"/>
      <c r="L206" s="10"/>
    </row>
    <row r="207" spans="1:12" ht="27" customHeight="1">
      <c r="A207" s="137" t="s">
        <v>230</v>
      </c>
      <c r="B207" s="52" t="s">
        <v>2</v>
      </c>
      <c r="C207" s="41">
        <f>C208+C209</f>
        <v>25761.48</v>
      </c>
      <c r="D207" s="41">
        <f>D208+D209</f>
        <v>25614.260000000002</v>
      </c>
      <c r="E207" s="41">
        <f>D207/C207*100</f>
        <v>99.42852662191768</v>
      </c>
      <c r="F207" s="52" t="s">
        <v>2</v>
      </c>
      <c r="G207" s="6"/>
      <c r="H207" s="4"/>
      <c r="I207" s="4"/>
      <c r="J207" s="52">
        <f>(J209+J210+J208+J211+J212+J213+J214+J215+J216)/9</f>
        <v>149.36749694579535</v>
      </c>
      <c r="K207" s="53">
        <f>J207/E207</f>
        <v>1.5022599853437766</v>
      </c>
      <c r="L207" s="6" t="s">
        <v>3</v>
      </c>
    </row>
    <row r="208" spans="1:12" ht="25.5" customHeight="1">
      <c r="A208" s="137"/>
      <c r="B208" s="34" t="s">
        <v>21</v>
      </c>
      <c r="C208" s="4">
        <v>14516.05</v>
      </c>
      <c r="D208" s="4">
        <v>14368.83</v>
      </c>
      <c r="E208" s="46">
        <f>D208/C208*100</f>
        <v>98.98581225608896</v>
      </c>
      <c r="F208" s="25" t="s">
        <v>68</v>
      </c>
      <c r="G208" s="34" t="s">
        <v>5</v>
      </c>
      <c r="H208" s="54">
        <v>31.5</v>
      </c>
      <c r="I208" s="54">
        <v>27.5</v>
      </c>
      <c r="J208" s="4">
        <f aca="true" t="shared" si="6" ref="J208:J216">I208/H208*100</f>
        <v>87.3015873015873</v>
      </c>
      <c r="K208" s="12"/>
      <c r="L208" s="10"/>
    </row>
    <row r="209" spans="1:12" ht="48.75" customHeight="1">
      <c r="A209" s="137"/>
      <c r="B209" s="34" t="s">
        <v>10</v>
      </c>
      <c r="C209" s="4">
        <v>11245.43</v>
      </c>
      <c r="D209" s="4">
        <v>11245.43</v>
      </c>
      <c r="E209" s="46">
        <f>D209/C209*100</f>
        <v>100</v>
      </c>
      <c r="F209" s="25" t="s">
        <v>231</v>
      </c>
      <c r="G209" s="34" t="s">
        <v>5</v>
      </c>
      <c r="H209" s="54">
        <v>68</v>
      </c>
      <c r="I209" s="54">
        <v>68</v>
      </c>
      <c r="J209" s="4">
        <f t="shared" si="6"/>
        <v>100</v>
      </c>
      <c r="K209" s="12"/>
      <c r="L209" s="10"/>
    </row>
    <row r="210" spans="1:12" ht="48">
      <c r="A210" s="137"/>
      <c r="B210" s="12"/>
      <c r="C210" s="4"/>
      <c r="D210" s="4"/>
      <c r="E210" s="12"/>
      <c r="F210" s="25" t="s">
        <v>232</v>
      </c>
      <c r="G210" s="34" t="s">
        <v>5</v>
      </c>
      <c r="H210" s="54">
        <v>19.1</v>
      </c>
      <c r="I210" s="54">
        <v>20.3</v>
      </c>
      <c r="J210" s="4">
        <f t="shared" si="6"/>
        <v>106.28272251308901</v>
      </c>
      <c r="K210" s="12"/>
      <c r="L210" s="10"/>
    </row>
    <row r="211" spans="1:12" ht="60">
      <c r="A211" s="25"/>
      <c r="B211" s="12"/>
      <c r="C211" s="4"/>
      <c r="D211" s="55"/>
      <c r="E211" s="12"/>
      <c r="F211" s="25" t="s">
        <v>233</v>
      </c>
      <c r="G211" s="34" t="s">
        <v>5</v>
      </c>
      <c r="H211" s="54">
        <v>8.4</v>
      </c>
      <c r="I211" s="54">
        <v>36.47</v>
      </c>
      <c r="J211" s="4">
        <f t="shared" si="6"/>
        <v>434.1666666666667</v>
      </c>
      <c r="K211" s="12"/>
      <c r="L211" s="10"/>
    </row>
    <row r="212" spans="1:12" ht="38.25" customHeight="1">
      <c r="A212" s="25"/>
      <c r="B212" s="12"/>
      <c r="C212" s="4"/>
      <c r="D212" s="55"/>
      <c r="E212" s="12"/>
      <c r="F212" s="25" t="s">
        <v>234</v>
      </c>
      <c r="G212" s="34" t="s">
        <v>5</v>
      </c>
      <c r="H212" s="54">
        <v>35.5</v>
      </c>
      <c r="I212" s="54">
        <v>35.5</v>
      </c>
      <c r="J212" s="4">
        <f t="shared" si="6"/>
        <v>100</v>
      </c>
      <c r="K212" s="12"/>
      <c r="L212" s="10"/>
    </row>
    <row r="213" spans="1:12" ht="36">
      <c r="A213" s="25"/>
      <c r="B213" s="12"/>
      <c r="C213" s="4"/>
      <c r="D213" s="55"/>
      <c r="E213" s="12"/>
      <c r="F213" s="25" t="s">
        <v>235</v>
      </c>
      <c r="G213" s="34" t="s">
        <v>187</v>
      </c>
      <c r="H213" s="54">
        <v>72</v>
      </c>
      <c r="I213" s="54">
        <v>78</v>
      </c>
      <c r="J213" s="4">
        <f t="shared" si="6"/>
        <v>108.33333333333333</v>
      </c>
      <c r="K213" s="12"/>
      <c r="L213" s="10"/>
    </row>
    <row r="214" spans="1:12" ht="36">
      <c r="A214" s="25"/>
      <c r="B214" s="12"/>
      <c r="C214" s="4"/>
      <c r="D214" s="55"/>
      <c r="E214" s="12"/>
      <c r="F214" s="25" t="s">
        <v>236</v>
      </c>
      <c r="G214" s="34" t="s">
        <v>5</v>
      </c>
      <c r="H214" s="54">
        <v>20</v>
      </c>
      <c r="I214" s="54">
        <v>31.4</v>
      </c>
      <c r="J214" s="4">
        <f t="shared" si="6"/>
        <v>156.99999999999997</v>
      </c>
      <c r="K214" s="12"/>
      <c r="L214" s="10"/>
    </row>
    <row r="215" spans="1:12" ht="50.25" customHeight="1">
      <c r="A215" s="25"/>
      <c r="B215" s="12"/>
      <c r="C215" s="4"/>
      <c r="D215" s="55"/>
      <c r="E215" s="12"/>
      <c r="F215" s="25" t="s">
        <v>237</v>
      </c>
      <c r="G215" s="34" t="s">
        <v>5</v>
      </c>
      <c r="H215" s="54">
        <v>31</v>
      </c>
      <c r="I215" s="54">
        <v>44.4</v>
      </c>
      <c r="J215" s="4">
        <f t="shared" si="6"/>
        <v>143.2258064516129</v>
      </c>
      <c r="K215" s="12"/>
      <c r="L215" s="10"/>
    </row>
    <row r="216" spans="1:12" ht="36">
      <c r="A216" s="47"/>
      <c r="B216" s="12"/>
      <c r="C216" s="4"/>
      <c r="D216" s="55"/>
      <c r="E216" s="12"/>
      <c r="F216" s="25" t="s">
        <v>238</v>
      </c>
      <c r="G216" s="34" t="s">
        <v>239</v>
      </c>
      <c r="H216" s="54">
        <v>151.3</v>
      </c>
      <c r="I216" s="54">
        <v>163.4</v>
      </c>
      <c r="J216" s="4">
        <f t="shared" si="6"/>
        <v>107.99735624586913</v>
      </c>
      <c r="K216" s="12"/>
      <c r="L216" s="10"/>
    </row>
    <row r="217" spans="1:12" ht="60">
      <c r="A217" s="47" t="s">
        <v>261</v>
      </c>
      <c r="B217" s="123" t="s">
        <v>2</v>
      </c>
      <c r="C217" s="41">
        <f>C218</f>
        <v>1253.23</v>
      </c>
      <c r="D217" s="41">
        <f>D218</f>
        <v>1242.49</v>
      </c>
      <c r="E217" s="41">
        <f>D217/C217*100</f>
        <v>99.14301445065949</v>
      </c>
      <c r="F217" s="52" t="s">
        <v>2</v>
      </c>
      <c r="G217" s="6"/>
      <c r="H217" s="4"/>
      <c r="I217" s="4"/>
      <c r="J217" s="52">
        <f>(J218+J219+J220+J221+J222+J223+J224)/7</f>
        <v>170.70666208988368</v>
      </c>
      <c r="K217" s="53">
        <f>J217/E217</f>
        <v>1.721822389966156</v>
      </c>
      <c r="L217" s="6" t="s">
        <v>3</v>
      </c>
    </row>
    <row r="218" spans="1:12" ht="60">
      <c r="A218" s="80"/>
      <c r="B218" s="124" t="s">
        <v>21</v>
      </c>
      <c r="C218" s="4">
        <v>1253.23</v>
      </c>
      <c r="D218" s="4">
        <v>1242.49</v>
      </c>
      <c r="E218" s="46">
        <f>D218/C218*100</f>
        <v>99.14301445065949</v>
      </c>
      <c r="F218" s="25" t="s">
        <v>263</v>
      </c>
      <c r="G218" s="34" t="s">
        <v>5</v>
      </c>
      <c r="H218" s="54">
        <v>31.5</v>
      </c>
      <c r="I218" s="54">
        <v>27.5</v>
      </c>
      <c r="J218" s="4">
        <f aca="true" t="shared" si="7" ref="J218:J224">I218/H218*100</f>
        <v>87.3015873015873</v>
      </c>
      <c r="K218" s="12"/>
      <c r="L218" s="10"/>
    </row>
    <row r="219" spans="1:12" ht="60">
      <c r="A219" s="125"/>
      <c r="B219" s="34"/>
      <c r="C219" s="4"/>
      <c r="D219" s="4"/>
      <c r="E219" s="46"/>
      <c r="F219" s="25" t="s">
        <v>264</v>
      </c>
      <c r="G219" s="34" t="s">
        <v>5</v>
      </c>
      <c r="H219" s="54">
        <v>68</v>
      </c>
      <c r="I219" s="54">
        <v>68</v>
      </c>
      <c r="J219" s="4">
        <f t="shared" si="7"/>
        <v>100</v>
      </c>
      <c r="K219" s="12"/>
      <c r="L219" s="10"/>
    </row>
    <row r="220" spans="1:12" ht="51" customHeight="1">
      <c r="A220" s="125"/>
      <c r="B220" s="34"/>
      <c r="C220" s="4"/>
      <c r="D220" s="4"/>
      <c r="E220" s="46"/>
      <c r="F220" s="25" t="s">
        <v>265</v>
      </c>
      <c r="G220" s="34" t="s">
        <v>5</v>
      </c>
      <c r="H220" s="54">
        <v>19.1</v>
      </c>
      <c r="I220" s="54">
        <v>20.3</v>
      </c>
      <c r="J220" s="4">
        <f t="shared" si="7"/>
        <v>106.28272251308901</v>
      </c>
      <c r="K220" s="12"/>
      <c r="L220" s="10"/>
    </row>
    <row r="221" spans="1:12" ht="60">
      <c r="A221" s="125"/>
      <c r="B221" s="34"/>
      <c r="C221" s="4"/>
      <c r="D221" s="4"/>
      <c r="E221" s="46"/>
      <c r="F221" s="25" t="s">
        <v>266</v>
      </c>
      <c r="G221" s="34" t="s">
        <v>5</v>
      </c>
      <c r="H221" s="54">
        <v>8.4</v>
      </c>
      <c r="I221" s="54">
        <v>36.47</v>
      </c>
      <c r="J221" s="4">
        <f t="shared" si="7"/>
        <v>434.1666666666667</v>
      </c>
      <c r="K221" s="12"/>
      <c r="L221" s="10"/>
    </row>
    <row r="222" spans="1:12" ht="48">
      <c r="A222" s="125"/>
      <c r="B222" s="34"/>
      <c r="C222" s="4"/>
      <c r="D222" s="4"/>
      <c r="E222" s="46"/>
      <c r="F222" s="25" t="s">
        <v>267</v>
      </c>
      <c r="G222" s="34" t="s">
        <v>5</v>
      </c>
      <c r="H222" s="54">
        <v>35.5</v>
      </c>
      <c r="I222" s="54">
        <v>35.5</v>
      </c>
      <c r="J222" s="4">
        <f t="shared" si="7"/>
        <v>100</v>
      </c>
      <c r="K222" s="12"/>
      <c r="L222" s="10"/>
    </row>
    <row r="223" spans="1:12" ht="48">
      <c r="A223" s="125"/>
      <c r="B223" s="34"/>
      <c r="C223" s="4"/>
      <c r="D223" s="4"/>
      <c r="E223" s="46"/>
      <c r="F223" s="25" t="s">
        <v>268</v>
      </c>
      <c r="G223" s="34" t="s">
        <v>1</v>
      </c>
      <c r="H223" s="54">
        <v>72</v>
      </c>
      <c r="I223" s="54">
        <v>78</v>
      </c>
      <c r="J223" s="4">
        <f t="shared" si="7"/>
        <v>108.33333333333333</v>
      </c>
      <c r="K223" s="12"/>
      <c r="L223" s="10"/>
    </row>
    <row r="224" spans="1:12" ht="48">
      <c r="A224" s="125"/>
      <c r="B224" s="34"/>
      <c r="C224" s="4"/>
      <c r="D224" s="4"/>
      <c r="E224" s="46"/>
      <c r="F224" s="25" t="s">
        <v>269</v>
      </c>
      <c r="G224" s="34" t="s">
        <v>5</v>
      </c>
      <c r="H224" s="54">
        <v>12.13</v>
      </c>
      <c r="I224" s="54">
        <v>31.4</v>
      </c>
      <c r="J224" s="4">
        <f t="shared" si="7"/>
        <v>258.86232481450946</v>
      </c>
      <c r="K224" s="12"/>
      <c r="L224" s="10"/>
    </row>
    <row r="225" spans="1:12" ht="50.25" customHeight="1">
      <c r="A225" s="131" t="s">
        <v>262</v>
      </c>
      <c r="B225" s="123" t="s">
        <v>2</v>
      </c>
      <c r="C225" s="41">
        <f>C226+C227</f>
        <v>24508.25</v>
      </c>
      <c r="D225" s="41">
        <f>D226+D227</f>
        <v>24371.77</v>
      </c>
      <c r="E225" s="41">
        <f aca="true" t="shared" si="8" ref="E225:E232">D225/C225*100</f>
        <v>99.44312629420705</v>
      </c>
      <c r="F225" s="52" t="s">
        <v>2</v>
      </c>
      <c r="G225" s="6"/>
      <c r="H225" s="4"/>
      <c r="I225" s="4"/>
      <c r="J225" s="52">
        <f>(J226+J227)/2</f>
        <v>125.62678293499349</v>
      </c>
      <c r="K225" s="53">
        <f>J225/E225</f>
        <v>1.2633028306382976</v>
      </c>
      <c r="L225" s="6" t="s">
        <v>4</v>
      </c>
    </row>
    <row r="226" spans="1:12" ht="111.75" customHeight="1">
      <c r="A226" s="132"/>
      <c r="B226" s="34" t="s">
        <v>21</v>
      </c>
      <c r="C226" s="4">
        <v>13262.82</v>
      </c>
      <c r="D226" s="4">
        <v>13126.34</v>
      </c>
      <c r="E226" s="45">
        <f t="shared" si="8"/>
        <v>98.97095791091186</v>
      </c>
      <c r="F226" s="25" t="s">
        <v>270</v>
      </c>
      <c r="G226" s="34" t="s">
        <v>5</v>
      </c>
      <c r="H226" s="54">
        <v>31</v>
      </c>
      <c r="I226" s="54">
        <v>44.4</v>
      </c>
      <c r="J226" s="4">
        <f>I226/H226*100</f>
        <v>143.2258064516129</v>
      </c>
      <c r="K226" s="12"/>
      <c r="L226" s="10"/>
    </row>
    <row r="227" spans="1:12" ht="36">
      <c r="A227" s="138"/>
      <c r="B227" s="34" t="s">
        <v>10</v>
      </c>
      <c r="C227" s="4">
        <v>11245.43</v>
      </c>
      <c r="D227" s="4">
        <v>11245.43</v>
      </c>
      <c r="E227" s="46">
        <f t="shared" si="8"/>
        <v>100</v>
      </c>
      <c r="F227" s="25" t="s">
        <v>271</v>
      </c>
      <c r="G227" s="34" t="s">
        <v>272</v>
      </c>
      <c r="H227" s="54">
        <v>151300</v>
      </c>
      <c r="I227" s="54">
        <v>163446</v>
      </c>
      <c r="J227" s="4">
        <f>I227/H227*100</f>
        <v>108.02775941837407</v>
      </c>
      <c r="K227" s="12"/>
      <c r="L227" s="10"/>
    </row>
    <row r="228" spans="1:12" ht="12">
      <c r="A228" s="131" t="s">
        <v>240</v>
      </c>
      <c r="B228" s="95" t="s">
        <v>2</v>
      </c>
      <c r="C228" s="52">
        <v>300</v>
      </c>
      <c r="D228" s="96">
        <v>300</v>
      </c>
      <c r="E228" s="97">
        <f t="shared" si="8"/>
        <v>100</v>
      </c>
      <c r="F228" s="66" t="s">
        <v>2</v>
      </c>
      <c r="G228" s="34"/>
      <c r="H228" s="54"/>
      <c r="I228" s="54"/>
      <c r="J228" s="52">
        <v>100</v>
      </c>
      <c r="K228" s="97">
        <v>1</v>
      </c>
      <c r="L228" s="13" t="s">
        <v>242</v>
      </c>
    </row>
    <row r="229" spans="1:12" ht="36.75" customHeight="1">
      <c r="A229" s="138"/>
      <c r="B229" s="34" t="s">
        <v>21</v>
      </c>
      <c r="C229" s="4">
        <v>300</v>
      </c>
      <c r="D229" s="55">
        <v>300</v>
      </c>
      <c r="E229" s="46">
        <f t="shared" si="8"/>
        <v>100</v>
      </c>
      <c r="F229" s="25" t="s">
        <v>241</v>
      </c>
      <c r="G229" s="34" t="s">
        <v>7</v>
      </c>
      <c r="H229" s="54">
        <v>1</v>
      </c>
      <c r="I229" s="54">
        <v>1</v>
      </c>
      <c r="J229" s="4">
        <v>100</v>
      </c>
      <c r="K229" s="12"/>
      <c r="L229" s="13"/>
    </row>
    <row r="230" spans="1:12" ht="62.25" customHeight="1">
      <c r="A230" s="25" t="s">
        <v>245</v>
      </c>
      <c r="B230" s="39" t="s">
        <v>2</v>
      </c>
      <c r="C230" s="52">
        <v>9445.3</v>
      </c>
      <c r="D230" s="96">
        <v>9445.3</v>
      </c>
      <c r="E230" s="53">
        <f t="shared" si="8"/>
        <v>100</v>
      </c>
      <c r="F230" s="66" t="s">
        <v>252</v>
      </c>
      <c r="G230" s="34"/>
      <c r="H230" s="54"/>
      <c r="I230" s="54"/>
      <c r="J230" s="52">
        <f>(J231+J232+J233+J234+J235+J236)/6</f>
        <v>101.11111111111113</v>
      </c>
      <c r="K230" s="53">
        <f>J230/E230</f>
        <v>1.0111111111111113</v>
      </c>
      <c r="L230" s="6" t="s">
        <v>242</v>
      </c>
    </row>
    <row r="231" spans="1:12" ht="24">
      <c r="A231" s="25"/>
      <c r="B231" s="34" t="s">
        <v>9</v>
      </c>
      <c r="C231" s="4">
        <v>6611.71</v>
      </c>
      <c r="D231" s="4">
        <v>6611.71</v>
      </c>
      <c r="E231" s="46">
        <f t="shared" si="8"/>
        <v>100</v>
      </c>
      <c r="F231" s="25" t="s">
        <v>246</v>
      </c>
      <c r="G231" s="34" t="s">
        <v>187</v>
      </c>
      <c r="H231" s="54">
        <v>15</v>
      </c>
      <c r="I231" s="54">
        <v>16</v>
      </c>
      <c r="J231" s="4">
        <v>100</v>
      </c>
      <c r="K231" s="12"/>
      <c r="L231" s="10"/>
    </row>
    <row r="232" spans="1:12" ht="18.75" customHeight="1">
      <c r="A232" s="25"/>
      <c r="B232" s="34" t="s">
        <v>10</v>
      </c>
      <c r="C232" s="4">
        <v>2833.59</v>
      </c>
      <c r="D232" s="4">
        <v>2833.59</v>
      </c>
      <c r="E232" s="46">
        <f t="shared" si="8"/>
        <v>100</v>
      </c>
      <c r="F232" s="25" t="s">
        <v>247</v>
      </c>
      <c r="G232" s="34" t="s">
        <v>5</v>
      </c>
      <c r="H232" s="54">
        <v>39</v>
      </c>
      <c r="I232" s="54">
        <v>41.6</v>
      </c>
      <c r="J232" s="4">
        <f>I232/H232*100</f>
        <v>106.66666666666667</v>
      </c>
      <c r="K232" s="12"/>
      <c r="L232" s="10"/>
    </row>
    <row r="233" spans="1:12" ht="24">
      <c r="A233" s="25"/>
      <c r="B233" s="94"/>
      <c r="C233" s="4"/>
      <c r="D233" s="55"/>
      <c r="E233" s="53"/>
      <c r="F233" s="25" t="s">
        <v>248</v>
      </c>
      <c r="G233" s="34" t="s">
        <v>5</v>
      </c>
      <c r="H233" s="54">
        <v>26.6</v>
      </c>
      <c r="I233" s="54">
        <v>26.6</v>
      </c>
      <c r="J233" s="4">
        <f>I233/H233*100</f>
        <v>100</v>
      </c>
      <c r="K233" s="12"/>
      <c r="L233" s="10"/>
    </row>
    <row r="234" spans="1:12" ht="24">
      <c r="A234" s="25"/>
      <c r="B234" s="94"/>
      <c r="C234" s="4"/>
      <c r="D234" s="55"/>
      <c r="E234" s="53"/>
      <c r="F234" s="25" t="s">
        <v>249</v>
      </c>
      <c r="G234" s="34" t="s">
        <v>187</v>
      </c>
      <c r="H234" s="54">
        <v>1</v>
      </c>
      <c r="I234" s="54">
        <v>1</v>
      </c>
      <c r="J234" s="4">
        <f>I234/H234*100</f>
        <v>100</v>
      </c>
      <c r="K234" s="12"/>
      <c r="L234" s="10"/>
    </row>
    <row r="235" spans="1:12" ht="24">
      <c r="A235" s="25"/>
      <c r="B235" s="94"/>
      <c r="C235" s="4"/>
      <c r="D235" s="55"/>
      <c r="E235" s="53"/>
      <c r="F235" s="25" t="s">
        <v>250</v>
      </c>
      <c r="G235" s="34" t="s">
        <v>118</v>
      </c>
      <c r="H235" s="4">
        <v>31.37</v>
      </c>
      <c r="I235" s="4">
        <v>31.37</v>
      </c>
      <c r="J235" s="4">
        <f>I235/H235*100</f>
        <v>100</v>
      </c>
      <c r="K235" s="12"/>
      <c r="L235" s="10"/>
    </row>
    <row r="236" spans="1:12" ht="36">
      <c r="A236" s="25"/>
      <c r="B236" s="94"/>
      <c r="C236" s="4"/>
      <c r="D236" s="55"/>
      <c r="E236" s="53"/>
      <c r="F236" s="25" t="s">
        <v>251</v>
      </c>
      <c r="G236" s="34" t="s">
        <v>5</v>
      </c>
      <c r="H236" s="54">
        <v>0.7</v>
      </c>
      <c r="I236" s="54">
        <v>0.7</v>
      </c>
      <c r="J236" s="4">
        <f>I236/H236*100</f>
        <v>100</v>
      </c>
      <c r="K236" s="12"/>
      <c r="L236" s="10"/>
    </row>
    <row r="238" spans="1:5" ht="15">
      <c r="A238" s="19" t="s">
        <v>260</v>
      </c>
      <c r="B238" s="20"/>
      <c r="C238" s="21">
        <f>C239+C240+C241+C242</f>
        <v>838935.4099999999</v>
      </c>
      <c r="D238" s="21">
        <f>D239+D240+D241+D242</f>
        <v>831842.9799999999</v>
      </c>
      <c r="E238" s="20"/>
    </row>
    <row r="239" spans="1:5" ht="15">
      <c r="A239" s="20"/>
      <c r="B239" s="19" t="s">
        <v>21</v>
      </c>
      <c r="C239" s="21">
        <f>C8+C22+C28+C34+C48+C51+C57+C78+C82++C97+C99+C105+C111+C119+C123+C126+C130+C133+C140+C146+C157+C203+C208+C229</f>
        <v>270699.8</v>
      </c>
      <c r="D239" s="21">
        <f>D8+D22+D28+D34+D48+D51+D57+D78+D82++D97+D99+D105+D111+D119+D123+D126+D130+D133+D140+D146+D157+D203+D208+D229</f>
        <v>267070.31999999995</v>
      </c>
      <c r="E239" s="22">
        <f>D239/C239*100</f>
        <v>98.65922324286902</v>
      </c>
    </row>
    <row r="240" spans="1:5" ht="15">
      <c r="A240" s="20"/>
      <c r="B240" s="19" t="s">
        <v>10</v>
      </c>
      <c r="C240" s="21">
        <f>C9+C23+C35+C58+C83+C106+C112+C128+C131+C134+C141+C159+C209+C232</f>
        <v>516269.20000000007</v>
      </c>
      <c r="D240" s="21">
        <f>D9+D23+D35+D58+D83+D106+D112+D128+D131+D134+D141+D159+D209+D232</f>
        <v>513540.15</v>
      </c>
      <c r="E240" s="22">
        <f>D240/C240*100</f>
        <v>99.47139011972823</v>
      </c>
    </row>
    <row r="241" spans="1:6" ht="15">
      <c r="A241" s="20"/>
      <c r="B241" s="19" t="s">
        <v>9</v>
      </c>
      <c r="C241" s="21">
        <f>C59+C113+C127+C158+C231</f>
        <v>44549.84</v>
      </c>
      <c r="D241" s="21">
        <f>D59+D113+D127+D158+D231</f>
        <v>43815.94</v>
      </c>
      <c r="E241" s="22">
        <f>D241/C241*100</f>
        <v>98.35263156949611</v>
      </c>
      <c r="F241" s="23"/>
    </row>
    <row r="242" spans="1:5" ht="15">
      <c r="A242" s="20"/>
      <c r="B242" s="19" t="s">
        <v>131</v>
      </c>
      <c r="C242" s="21">
        <f>C24+C60</f>
        <v>7416.57</v>
      </c>
      <c r="D242" s="21">
        <f>D24+D60</f>
        <v>7416.57</v>
      </c>
      <c r="E242" s="22">
        <f>D242/C242*100</f>
        <v>100</v>
      </c>
    </row>
  </sheetData>
  <sheetProtection/>
  <mergeCells count="60">
    <mergeCell ref="C150:E150"/>
    <mergeCell ref="A150:A154"/>
    <mergeCell ref="A64:A66"/>
    <mergeCell ref="A68:A69"/>
    <mergeCell ref="A81:A87"/>
    <mergeCell ref="A118:A121"/>
    <mergeCell ref="A109:L109"/>
    <mergeCell ref="A77:A80"/>
    <mergeCell ref="A104:A108"/>
    <mergeCell ref="A88:A90"/>
    <mergeCell ref="A93:A94"/>
    <mergeCell ref="A132:A136"/>
    <mergeCell ref="A155:L155"/>
    <mergeCell ref="A145:A149"/>
    <mergeCell ref="A129:A131"/>
    <mergeCell ref="C137:E137"/>
    <mergeCell ref="A125:A128"/>
    <mergeCell ref="A137:A138"/>
    <mergeCell ref="A98:A101"/>
    <mergeCell ref="A124:L124"/>
    <mergeCell ref="A228:A229"/>
    <mergeCell ref="A175:A179"/>
    <mergeCell ref="A225:A227"/>
    <mergeCell ref="A207:A210"/>
    <mergeCell ref="A199:A201"/>
    <mergeCell ref="A139:A144"/>
    <mergeCell ref="A156:A162"/>
    <mergeCell ref="A192:A196"/>
    <mergeCell ref="A180:A188"/>
    <mergeCell ref="A202:A206"/>
    <mergeCell ref="A168:A173"/>
    <mergeCell ref="A165:A167"/>
    <mergeCell ref="A1:L1"/>
    <mergeCell ref="A2:L2"/>
    <mergeCell ref="A3:K3"/>
    <mergeCell ref="A4:A5"/>
    <mergeCell ref="B4:B5"/>
    <mergeCell ref="K4:K5"/>
    <mergeCell ref="L4:L5"/>
    <mergeCell ref="F4:F5"/>
    <mergeCell ref="G4:G5"/>
    <mergeCell ref="E4:E5"/>
    <mergeCell ref="H4:H5"/>
    <mergeCell ref="A56:A62"/>
    <mergeCell ref="A47:A49"/>
    <mergeCell ref="J4:J5"/>
    <mergeCell ref="A6:L6"/>
    <mergeCell ref="A21:A22"/>
    <mergeCell ref="A7:A18"/>
    <mergeCell ref="A46:L46"/>
    <mergeCell ref="I4:I5"/>
    <mergeCell ref="A27:A32"/>
    <mergeCell ref="K200:L200"/>
    <mergeCell ref="A122:A123"/>
    <mergeCell ref="A110:A117"/>
    <mergeCell ref="A33:A39"/>
    <mergeCell ref="A50:A55"/>
    <mergeCell ref="A96:A97"/>
    <mergeCell ref="A73:A76"/>
    <mergeCell ref="A103:L103"/>
  </mergeCells>
  <printOptions/>
  <pageMargins left="0.15748031496062992" right="0.15748031496062992" top="0.6299212598425197" bottom="0.2362204724409449" header="0" footer="0"/>
  <pageSetup fitToHeight="0" fitToWidth="1" horizontalDpi="600" verticalDpi="600" orientation="landscape" paperSize="9" scale="76" r:id="rId1"/>
  <headerFooter>
    <oddFooter>&amp;CСтраница &amp;P</oddFooter>
  </headerFooter>
  <rowBreaks count="3" manualBreakCount="3">
    <brk id="37" max="13" man="1"/>
    <brk id="50" max="13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city of Magnitogorsk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knyazeva_na</dc:creator>
  <cp:keywords/>
  <dc:description/>
  <cp:lastModifiedBy>Чернова Ольга Александровна</cp:lastModifiedBy>
  <cp:lastPrinted>2017-04-03T11:49:34Z</cp:lastPrinted>
  <dcterms:created xsi:type="dcterms:W3CDTF">2013-03-27T08:10:18Z</dcterms:created>
  <dcterms:modified xsi:type="dcterms:W3CDTF">2018-03-16T07:28:02Z</dcterms:modified>
  <cp:category/>
  <cp:version/>
  <cp:contentType/>
  <cp:contentStatus/>
</cp:coreProperties>
</file>